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PDC\AreaDoc\FabrisS\SILVIA 2010 cartella da utilizzare\Nuovo sito\Amministrazione trasparente\Indice tempestività pagamenti\"/>
    </mc:Choice>
  </mc:AlternateContent>
  <bookViews>
    <workbookView xWindow="0" yWindow="0" windowWidth="28800" windowHeight="12435"/>
  </bookViews>
  <sheets>
    <sheet name="L_RIT" sheetId="1" r:id="rId1"/>
  </sheets>
  <definedNames>
    <definedName name="_xlnm._FilterDatabase" localSheetId="0" hidden="1">L_RIT!$A$1:$N$246</definedName>
  </definedNames>
  <calcPr calcId="0"/>
</workbook>
</file>

<file path=xl/calcChain.xml><?xml version="1.0" encoding="utf-8"?>
<calcChain xmlns="http://schemas.openxmlformats.org/spreadsheetml/2006/main">
  <c r="K247" i="1" l="1"/>
  <c r="L247" i="1"/>
  <c r="J247" i="1"/>
  <c r="M88" i="1" l="1"/>
  <c r="N88" i="1" s="1"/>
  <c r="M65" i="1"/>
  <c r="N65" i="1" s="1"/>
  <c r="M96" i="1"/>
  <c r="N96" i="1" s="1"/>
  <c r="M95" i="1"/>
  <c r="N95" i="1" s="1"/>
  <c r="M97" i="1"/>
  <c r="N97" i="1" s="1"/>
  <c r="M92" i="1"/>
  <c r="N92" i="1" s="1"/>
  <c r="M89" i="1"/>
  <c r="N89" i="1" s="1"/>
  <c r="M90" i="1"/>
  <c r="N90" i="1" s="1"/>
  <c r="M54" i="1"/>
  <c r="N54" i="1" s="1"/>
  <c r="M94" i="1"/>
  <c r="N94" i="1" s="1"/>
  <c r="M91" i="1"/>
  <c r="N91" i="1" s="1"/>
  <c r="M218" i="1"/>
  <c r="N218" i="1" s="1"/>
  <c r="M169" i="1"/>
  <c r="N169" i="1" s="1"/>
  <c r="M160" i="1"/>
  <c r="N160" i="1" s="1"/>
  <c r="M161" i="1"/>
  <c r="N161" i="1" s="1"/>
  <c r="M85" i="1"/>
  <c r="N85" i="1" s="1"/>
  <c r="M77" i="1"/>
  <c r="N77" i="1" s="1"/>
  <c r="M79" i="1"/>
  <c r="N79" i="1" s="1"/>
  <c r="M78" i="1"/>
  <c r="N78" i="1" s="1"/>
  <c r="M83" i="1"/>
  <c r="N83" i="1" s="1"/>
  <c r="M81" i="1"/>
  <c r="N81" i="1" s="1"/>
  <c r="M82" i="1"/>
  <c r="N82" i="1" s="1"/>
  <c r="M87" i="1"/>
  <c r="N87" i="1" s="1"/>
  <c r="M84" i="1"/>
  <c r="N84" i="1" s="1"/>
  <c r="M86" i="1"/>
  <c r="N86" i="1" s="1"/>
  <c r="M80" i="1"/>
  <c r="N80" i="1" s="1"/>
  <c r="M2" i="1"/>
  <c r="N2" i="1" s="1"/>
  <c r="M179" i="1"/>
  <c r="N179" i="1" s="1"/>
  <c r="M135" i="1"/>
  <c r="N135" i="1" s="1"/>
  <c r="M137" i="1"/>
  <c r="N137" i="1" s="1"/>
  <c r="M131" i="1"/>
  <c r="N131" i="1" s="1"/>
  <c r="M138" i="1"/>
  <c r="N138" i="1" s="1"/>
  <c r="M129" i="1"/>
  <c r="N129" i="1" s="1"/>
  <c r="M130" i="1"/>
  <c r="N130" i="1" s="1"/>
  <c r="M136" i="1"/>
  <c r="N136" i="1" s="1"/>
  <c r="M180" i="1"/>
  <c r="N180" i="1" s="1"/>
  <c r="M133" i="1"/>
  <c r="N133" i="1" s="1"/>
  <c r="M134" i="1"/>
  <c r="N134" i="1" s="1"/>
  <c r="M181" i="1"/>
  <c r="N181" i="1" s="1"/>
  <c r="M182" i="1"/>
  <c r="N182" i="1" s="1"/>
  <c r="M178" i="1"/>
  <c r="N178" i="1" s="1"/>
  <c r="M132" i="1"/>
  <c r="N132" i="1" s="1"/>
  <c r="M149" i="1"/>
  <c r="N149" i="1" s="1"/>
  <c r="M154" i="1"/>
  <c r="N154" i="1" s="1"/>
  <c r="M150" i="1"/>
  <c r="N150" i="1" s="1"/>
  <c r="M153" i="1"/>
  <c r="N153" i="1" s="1"/>
  <c r="M151" i="1"/>
  <c r="N151" i="1" s="1"/>
  <c r="M155" i="1"/>
  <c r="N155" i="1" s="1"/>
  <c r="M152" i="1"/>
  <c r="N152" i="1" s="1"/>
  <c r="M148" i="1"/>
  <c r="N148" i="1" s="1"/>
  <c r="M147" i="1"/>
  <c r="N147" i="1" s="1"/>
  <c r="M156" i="1"/>
  <c r="N156" i="1" s="1"/>
  <c r="M203" i="1"/>
  <c r="N203" i="1" s="1"/>
  <c r="M13" i="1"/>
  <c r="N13" i="1" s="1"/>
  <c r="M196" i="1"/>
  <c r="N196" i="1" s="1"/>
  <c r="M198" i="1"/>
  <c r="N198" i="1" s="1"/>
  <c r="M194" i="1"/>
  <c r="N194" i="1" s="1"/>
  <c r="M201" i="1"/>
  <c r="N201" i="1" s="1"/>
  <c r="M199" i="1"/>
  <c r="N199" i="1" s="1"/>
  <c r="M202" i="1"/>
  <c r="N202" i="1" s="1"/>
  <c r="M197" i="1"/>
  <c r="N197" i="1" s="1"/>
  <c r="M195" i="1"/>
  <c r="N195" i="1" s="1"/>
  <c r="M200" i="1"/>
  <c r="N200" i="1" s="1"/>
  <c r="M193" i="1"/>
  <c r="N193" i="1" s="1"/>
  <c r="M15" i="1"/>
  <c r="N15" i="1" s="1"/>
  <c r="M99" i="1"/>
  <c r="N99" i="1" s="1"/>
  <c r="M114" i="1"/>
  <c r="N114" i="1" s="1"/>
  <c r="M113" i="1"/>
  <c r="N113" i="1" s="1"/>
  <c r="M14" i="1"/>
  <c r="N14" i="1" s="1"/>
  <c r="M101" i="1"/>
  <c r="N101" i="1" s="1"/>
  <c r="M58" i="1"/>
  <c r="N58" i="1" s="1"/>
  <c r="M144" i="1"/>
  <c r="N144" i="1" s="1"/>
  <c r="M55" i="1"/>
  <c r="N55" i="1" s="1"/>
  <c r="M52" i="1"/>
  <c r="N52" i="1" s="1"/>
  <c r="M145" i="1"/>
  <c r="N145" i="1" s="1"/>
  <c r="M56" i="1"/>
  <c r="N56" i="1" s="1"/>
  <c r="M146" i="1"/>
  <c r="N146" i="1" s="1"/>
  <c r="M50" i="1"/>
  <c r="N50" i="1" s="1"/>
  <c r="M57" i="1"/>
  <c r="N57" i="1" s="1"/>
  <c r="M140" i="1"/>
  <c r="N140" i="1" s="1"/>
  <c r="M51" i="1"/>
  <c r="N51" i="1" s="1"/>
  <c r="M141" i="1"/>
  <c r="N141" i="1" s="1"/>
  <c r="M49" i="1"/>
  <c r="N49" i="1" s="1"/>
  <c r="M142" i="1"/>
  <c r="N142" i="1" s="1"/>
  <c r="M139" i="1"/>
  <c r="N139" i="1" s="1"/>
  <c r="M53" i="1"/>
  <c r="N53" i="1" s="1"/>
  <c r="M143" i="1"/>
  <c r="N143" i="1" s="1"/>
  <c r="M175" i="1"/>
  <c r="N175" i="1" s="1"/>
  <c r="M73" i="1"/>
  <c r="N73" i="1" s="1"/>
  <c r="M177" i="1"/>
  <c r="N177" i="1" s="1"/>
  <c r="M186" i="1"/>
  <c r="N186" i="1" s="1"/>
  <c r="M127" i="1"/>
  <c r="N127" i="1" s="1"/>
  <c r="M187" i="1"/>
  <c r="N187" i="1" s="1"/>
  <c r="M189" i="1"/>
  <c r="N189" i="1" s="1"/>
  <c r="M128" i="1"/>
  <c r="N128" i="1" s="1"/>
  <c r="M123" i="1"/>
  <c r="N123" i="1" s="1"/>
  <c r="M183" i="1"/>
  <c r="N183" i="1" s="1"/>
  <c r="M67" i="1"/>
  <c r="N67" i="1" s="1"/>
  <c r="M69" i="1"/>
  <c r="N69" i="1" s="1"/>
  <c r="M191" i="1"/>
  <c r="N191" i="1" s="1"/>
  <c r="M74" i="1"/>
  <c r="N74" i="1" s="1"/>
  <c r="M66" i="1"/>
  <c r="N66" i="1" s="1"/>
  <c r="M176" i="1"/>
  <c r="N176" i="1" s="1"/>
  <c r="M72" i="1"/>
  <c r="N72" i="1" s="1"/>
  <c r="M70" i="1"/>
  <c r="N70" i="1" s="1"/>
  <c r="M188" i="1"/>
  <c r="N188" i="1" s="1"/>
  <c r="M71" i="1"/>
  <c r="N71" i="1" s="1"/>
  <c r="M192" i="1"/>
  <c r="N192" i="1" s="1"/>
  <c r="M121" i="1"/>
  <c r="N121" i="1" s="1"/>
  <c r="M124" i="1"/>
  <c r="N124" i="1" s="1"/>
  <c r="M126" i="1"/>
  <c r="N126" i="1" s="1"/>
  <c r="M76" i="1"/>
  <c r="N76" i="1" s="1"/>
  <c r="M173" i="1"/>
  <c r="N173" i="1" s="1"/>
  <c r="M75" i="1"/>
  <c r="N75" i="1" s="1"/>
  <c r="M125" i="1"/>
  <c r="N125" i="1" s="1"/>
  <c r="M174" i="1"/>
  <c r="N174" i="1" s="1"/>
  <c r="M190" i="1"/>
  <c r="N190" i="1" s="1"/>
  <c r="M122" i="1"/>
  <c r="N122" i="1" s="1"/>
  <c r="M68" i="1"/>
  <c r="N68" i="1" s="1"/>
  <c r="M185" i="1"/>
  <c r="N185" i="1" s="1"/>
  <c r="M184" i="1"/>
  <c r="N184" i="1" s="1"/>
  <c r="M120" i="1"/>
  <c r="N120" i="1" s="1"/>
  <c r="M119" i="1"/>
  <c r="N119" i="1" s="1"/>
  <c r="M6" i="1"/>
  <c r="N6" i="1" s="1"/>
  <c r="M5" i="1"/>
  <c r="N5" i="1" s="1"/>
  <c r="M118" i="1"/>
  <c r="N118" i="1" s="1"/>
  <c r="M43" i="1"/>
  <c r="N43" i="1" s="1"/>
  <c r="M21" i="1"/>
  <c r="N21" i="1" s="1"/>
  <c r="M48" i="1"/>
  <c r="N48" i="1" s="1"/>
  <c r="M222" i="1"/>
  <c r="N222" i="1" s="1"/>
  <c r="M112" i="1"/>
  <c r="N112" i="1" s="1"/>
  <c r="M219" i="1"/>
  <c r="N219" i="1" s="1"/>
  <c r="M98" i="1"/>
  <c r="N98" i="1" s="1"/>
  <c r="M26" i="1"/>
  <c r="N26" i="1" s="1"/>
  <c r="M20" i="1"/>
  <c r="N20" i="1" s="1"/>
  <c r="M116" i="1"/>
  <c r="N116" i="1" s="1"/>
  <c r="M105" i="1"/>
  <c r="N105" i="1" s="1"/>
  <c r="M115" i="1"/>
  <c r="N115" i="1" s="1"/>
  <c r="M106" i="1"/>
  <c r="N106" i="1" s="1"/>
  <c r="M166" i="1"/>
  <c r="N166" i="1" s="1"/>
  <c r="M62" i="1"/>
  <c r="N62" i="1" s="1"/>
  <c r="M61" i="1"/>
  <c r="N61" i="1" s="1"/>
  <c r="M60" i="1"/>
  <c r="N60" i="1" s="1"/>
  <c r="M170" i="1"/>
  <c r="N170" i="1" s="1"/>
  <c r="M163" i="1"/>
  <c r="N163" i="1" s="1"/>
  <c r="M167" i="1"/>
  <c r="N167" i="1" s="1"/>
  <c r="M28" i="1"/>
  <c r="N28" i="1" s="1"/>
  <c r="M103" i="1"/>
  <c r="N103" i="1" s="1"/>
  <c r="M36" i="1"/>
  <c r="N36" i="1" s="1"/>
  <c r="M110" i="1"/>
  <c r="N110" i="1" s="1"/>
  <c r="M108" i="1"/>
  <c r="N108" i="1" s="1"/>
  <c r="M117" i="1"/>
  <c r="N117" i="1" s="1"/>
  <c r="M27" i="1"/>
  <c r="N27" i="1" s="1"/>
  <c r="M30" i="1"/>
  <c r="N30" i="1" s="1"/>
  <c r="M172" i="1"/>
  <c r="N172" i="1" s="1"/>
  <c r="M162" i="1"/>
  <c r="N162" i="1" s="1"/>
  <c r="M171" i="1"/>
  <c r="N171" i="1" s="1"/>
  <c r="M107" i="1"/>
  <c r="N107" i="1" s="1"/>
  <c r="M44" i="1"/>
  <c r="N44" i="1" s="1"/>
  <c r="M46" i="1"/>
  <c r="N46" i="1" s="1"/>
  <c r="M42" i="1"/>
  <c r="N42" i="1" s="1"/>
  <c r="M47" i="1"/>
  <c r="N47" i="1" s="1"/>
  <c r="M45" i="1"/>
  <c r="N45" i="1" s="1"/>
  <c r="M24" i="1"/>
  <c r="N24" i="1" s="1"/>
  <c r="M19" i="1"/>
  <c r="N19" i="1" s="1"/>
  <c r="M16" i="1"/>
  <c r="N16" i="1" s="1"/>
  <c r="M22" i="1"/>
  <c r="N22" i="1" s="1"/>
  <c r="M18" i="1"/>
  <c r="N18" i="1" s="1"/>
  <c r="M31" i="1"/>
  <c r="N31" i="1" s="1"/>
  <c r="M23" i="1"/>
  <c r="N23" i="1" s="1"/>
  <c r="M25" i="1"/>
  <c r="N25" i="1" s="1"/>
  <c r="M17" i="1"/>
  <c r="N17" i="1" s="1"/>
  <c r="M4" i="1"/>
  <c r="N4" i="1" s="1"/>
  <c r="M7" i="1"/>
  <c r="N7" i="1" s="1"/>
  <c r="M40" i="1"/>
  <c r="N40" i="1" s="1"/>
  <c r="M41" i="1"/>
  <c r="N41" i="1" s="1"/>
  <c r="M240" i="1"/>
  <c r="N240" i="1" s="1"/>
  <c r="M9" i="1"/>
  <c r="N9" i="1" s="1"/>
  <c r="M10" i="1"/>
  <c r="N10" i="1" s="1"/>
  <c r="M8" i="1"/>
  <c r="N8" i="1" s="1"/>
  <c r="M12" i="1"/>
  <c r="N12" i="1" s="1"/>
  <c r="M11" i="1"/>
  <c r="N11" i="1" s="1"/>
  <c r="M234" i="1"/>
  <c r="N234" i="1" s="1"/>
  <c r="M242" i="1"/>
  <c r="N242" i="1" s="1"/>
  <c r="M227" i="1"/>
  <c r="N227" i="1" s="1"/>
  <c r="M239" i="1"/>
  <c r="N239" i="1" s="1"/>
  <c r="M228" i="1"/>
  <c r="N228" i="1" s="1"/>
  <c r="M237" i="1"/>
  <c r="N237" i="1" s="1"/>
  <c r="M241" i="1"/>
  <c r="N241" i="1" s="1"/>
  <c r="M224" i="1"/>
  <c r="N224" i="1" s="1"/>
  <c r="M230" i="1"/>
  <c r="N230" i="1" s="1"/>
  <c r="M243" i="1"/>
  <c r="N243" i="1" s="1"/>
  <c r="M236" i="1"/>
  <c r="N236" i="1" s="1"/>
  <c r="M233" i="1"/>
  <c r="N233" i="1" s="1"/>
  <c r="M238" i="1"/>
  <c r="N238" i="1" s="1"/>
  <c r="M229" i="1"/>
  <c r="N229" i="1" s="1"/>
  <c r="M226" i="1"/>
  <c r="N226" i="1" s="1"/>
  <c r="M225" i="1"/>
  <c r="N225" i="1" s="1"/>
  <c r="M63" i="1"/>
  <c r="N63" i="1" s="1"/>
  <c r="M232" i="1"/>
  <c r="N232" i="1" s="1"/>
  <c r="M244" i="1"/>
  <c r="N244" i="1" s="1"/>
  <c r="M32" i="1"/>
  <c r="N32" i="1" s="1"/>
  <c r="M33" i="1"/>
  <c r="N33" i="1" s="1"/>
  <c r="M100" i="1"/>
  <c r="N100" i="1" s="1"/>
  <c r="M59" i="1"/>
  <c r="N59" i="1" s="1"/>
  <c r="M39" i="1"/>
  <c r="N39" i="1" s="1"/>
  <c r="M37" i="1"/>
  <c r="N37" i="1" s="1"/>
  <c r="M34" i="1"/>
  <c r="N34" i="1" s="1"/>
  <c r="M38" i="1"/>
  <c r="N38" i="1" s="1"/>
  <c r="M29" i="1"/>
  <c r="N29" i="1" s="1"/>
  <c r="M235" i="1"/>
  <c r="N235" i="1" s="1"/>
  <c r="M231" i="1"/>
  <c r="N231" i="1" s="1"/>
  <c r="M104" i="1"/>
  <c r="N104" i="1" s="1"/>
  <c r="M111" i="1"/>
  <c r="N111" i="1" s="1"/>
  <c r="M109" i="1"/>
  <c r="N109" i="1" s="1"/>
  <c r="M102" i="1"/>
  <c r="N102" i="1" s="1"/>
  <c r="M246" i="1"/>
  <c r="N246" i="1" s="1"/>
  <c r="M245" i="1"/>
  <c r="N245" i="1" s="1"/>
  <c r="M220" i="1"/>
  <c r="N220" i="1" s="1"/>
  <c r="M164" i="1"/>
  <c r="N164" i="1" s="1"/>
  <c r="M165" i="1"/>
  <c r="N165" i="1" s="1"/>
  <c r="M168" i="1"/>
  <c r="N168" i="1" s="1"/>
  <c r="M159" i="1"/>
  <c r="N159" i="1" s="1"/>
  <c r="M157" i="1"/>
  <c r="N157" i="1" s="1"/>
  <c r="M158" i="1"/>
  <c r="N158" i="1" s="1"/>
  <c r="M93" i="1"/>
  <c r="N93" i="1" s="1"/>
  <c r="M221" i="1"/>
  <c r="N221" i="1" s="1"/>
  <c r="M64" i="1"/>
  <c r="N64" i="1" s="1"/>
  <c r="M223" i="1"/>
  <c r="N223" i="1" s="1"/>
  <c r="M35" i="1"/>
  <c r="N35" i="1" s="1"/>
  <c r="M212" i="1"/>
  <c r="N212" i="1" s="1"/>
  <c r="M215" i="1"/>
  <c r="N215" i="1" s="1"/>
  <c r="M206" i="1"/>
  <c r="N206" i="1" s="1"/>
  <c r="M209" i="1"/>
  <c r="N209" i="1" s="1"/>
  <c r="M214" i="1"/>
  <c r="N214" i="1" s="1"/>
  <c r="M211" i="1"/>
  <c r="N211" i="1" s="1"/>
  <c r="M205" i="1"/>
  <c r="N205" i="1" s="1"/>
  <c r="M217" i="1"/>
  <c r="N217" i="1" s="1"/>
  <c r="M213" i="1"/>
  <c r="N213" i="1" s="1"/>
  <c r="M208" i="1"/>
  <c r="N208" i="1" s="1"/>
  <c r="M216" i="1"/>
  <c r="N216" i="1" s="1"/>
  <c r="M207" i="1"/>
  <c r="N207" i="1" s="1"/>
  <c r="M204" i="1"/>
  <c r="N204" i="1" s="1"/>
  <c r="M210" i="1"/>
  <c r="N210" i="1" s="1"/>
  <c r="M3" i="1"/>
  <c r="N3" i="1" l="1"/>
  <c r="N247" i="1" s="1"/>
  <c r="M247" i="1" s="1"/>
  <c r="M249" i="1" s="1"/>
  <c r="D210" i="1"/>
  <c r="D204" i="1"/>
  <c r="D207" i="1"/>
  <c r="D216" i="1"/>
  <c r="D208" i="1"/>
  <c r="D213" i="1"/>
  <c r="D217" i="1"/>
  <c r="D205" i="1"/>
  <c r="D211" i="1"/>
  <c r="D214" i="1"/>
  <c r="D209" i="1"/>
  <c r="D206" i="1"/>
  <c r="D215" i="1"/>
  <c r="D212" i="1"/>
  <c r="D35" i="1"/>
  <c r="D223" i="1"/>
  <c r="D221" i="1"/>
  <c r="D218" i="1"/>
  <c r="D160" i="1"/>
  <c r="D161" i="1"/>
  <c r="D2" i="1"/>
  <c r="D13" i="1"/>
  <c r="D222" i="1"/>
  <c r="D219" i="1"/>
  <c r="D115" i="1"/>
  <c r="D167" i="1"/>
  <c r="D28" i="1"/>
  <c r="D108" i="1"/>
  <c r="D27" i="1"/>
  <c r="D107" i="1"/>
  <c r="D24" i="1"/>
  <c r="D19" i="1"/>
  <c r="D16" i="1"/>
  <c r="D22" i="1"/>
  <c r="D18" i="1"/>
  <c r="D23" i="1"/>
  <c r="D25" i="1"/>
  <c r="D17" i="1"/>
  <c r="D240" i="1"/>
  <c r="D33" i="1"/>
  <c r="D34" i="1"/>
  <c r="D29" i="1"/>
  <c r="D104" i="1"/>
  <c r="D109" i="1"/>
  <c r="D220" i="1"/>
  <c r="D168" i="1"/>
</calcChain>
</file>

<file path=xl/sharedStrings.xml><?xml version="1.0" encoding="utf-8"?>
<sst xmlns="http://schemas.openxmlformats.org/spreadsheetml/2006/main" count="705" uniqueCount="181">
  <si>
    <t>Beneficiario</t>
  </si>
  <si>
    <t>Mandato</t>
  </si>
  <si>
    <t>Data mandato</t>
  </si>
  <si>
    <t>Num. fattura</t>
  </si>
  <si>
    <t>Data fattura</t>
  </si>
  <si>
    <t>Nr.bolletta .</t>
  </si>
  <si>
    <t>Data pagamento</t>
  </si>
  <si>
    <t>Data scadenza</t>
  </si>
  <si>
    <t>Data rif.(#)</t>
  </si>
  <si>
    <t>Importo</t>
  </si>
  <si>
    <t>Iva split</t>
  </si>
  <si>
    <t>Netto</t>
  </si>
  <si>
    <t>GG diff.</t>
  </si>
  <si>
    <t>Prodotto</t>
  </si>
  <si>
    <t>ZANELLA LUCA</t>
  </si>
  <si>
    <t>FATTPA 41_17</t>
  </si>
  <si>
    <t>S</t>
  </si>
  <si>
    <t>ETRA SPA - ENERGIA TERRITORIO RISORSE AMBIENTALI</t>
  </si>
  <si>
    <t>CONSORZIO ENERGIA VENETO</t>
  </si>
  <si>
    <t>GESTORE DEI SERVIZI ENERGETICI S.P.A.</t>
  </si>
  <si>
    <t>GLOBAL POWER SPA</t>
  </si>
  <si>
    <t>V6/11510</t>
  </si>
  <si>
    <t>KYOCERA DOCUMENT SOLUTIONS ITALIA S.P.A.</t>
  </si>
  <si>
    <t>TELECOM ITALIA SPA</t>
  </si>
  <si>
    <t>8E00302558</t>
  </si>
  <si>
    <t>8E00302019</t>
  </si>
  <si>
    <t>8E00301254</t>
  </si>
  <si>
    <t>8E00301158</t>
  </si>
  <si>
    <t>8E00302511</t>
  </si>
  <si>
    <t>8E00300111</t>
  </si>
  <si>
    <t>8E00300484</t>
  </si>
  <si>
    <t>8E00300208</t>
  </si>
  <si>
    <t>8E00301534</t>
  </si>
  <si>
    <t>8E00301001</t>
  </si>
  <si>
    <t>REGISTER.IT S.P.A.</t>
  </si>
  <si>
    <t>PRIMON G. DARIO ESCAVAZIONI MOVIMENTO TERRA</t>
  </si>
  <si>
    <t>0000017/PA</t>
  </si>
  <si>
    <t>T.S.I. SRL</t>
  </si>
  <si>
    <t>V0/79256</t>
  </si>
  <si>
    <t>V0/79266</t>
  </si>
  <si>
    <t>V0/79261</t>
  </si>
  <si>
    <t>V0/79258</t>
  </si>
  <si>
    <t>V0/79265</t>
  </si>
  <si>
    <t>V0/79259</t>
  </si>
  <si>
    <t>V0/79257</t>
  </si>
  <si>
    <t>V0/79264</t>
  </si>
  <si>
    <t>V0/79260</t>
  </si>
  <si>
    <t>V0/79262</t>
  </si>
  <si>
    <t>V0/79263</t>
  </si>
  <si>
    <t>V6/27010</t>
  </si>
  <si>
    <t>V0/92375</t>
  </si>
  <si>
    <t>V0/92377</t>
  </si>
  <si>
    <t>V0/92376</t>
  </si>
  <si>
    <t>V0/92379</t>
  </si>
  <si>
    <t>V0/92381</t>
  </si>
  <si>
    <t>V0/92373</t>
  </si>
  <si>
    <t>V0/92371</t>
  </si>
  <si>
    <t>V0/92374</t>
  </si>
  <si>
    <t>V0/92372</t>
  </si>
  <si>
    <t>V0/92378</t>
  </si>
  <si>
    <t>8E00480460</t>
  </si>
  <si>
    <t>8E00482721</t>
  </si>
  <si>
    <t>8E00478100</t>
  </si>
  <si>
    <t>8E00483152</t>
  </si>
  <si>
    <t>8E00480209</t>
  </si>
  <si>
    <t>8E00482002</t>
  </si>
  <si>
    <t>8E00483578</t>
  </si>
  <si>
    <t>8E00482479</t>
  </si>
  <si>
    <t>8E00478565</t>
  </si>
  <si>
    <t>V0/105631</t>
  </si>
  <si>
    <t>CARTOLIBRERIA MICHELETTO DANIELA</t>
  </si>
  <si>
    <t>V0/105630</t>
  </si>
  <si>
    <t>V0/105624</t>
  </si>
  <si>
    <t>V0/105625</t>
  </si>
  <si>
    <t>V0/105629</t>
  </si>
  <si>
    <t>V0/105627</t>
  </si>
  <si>
    <t>V0/105626</t>
  </si>
  <si>
    <t>V0/105628</t>
  </si>
  <si>
    <t>V0/105623</t>
  </si>
  <si>
    <t>V0/105632</t>
  </si>
  <si>
    <t>CONCA D'ORO ONLUS</t>
  </si>
  <si>
    <t>45/PA</t>
  </si>
  <si>
    <t>COMPERIO SRL</t>
  </si>
  <si>
    <t>088/AE</t>
  </si>
  <si>
    <t>I.S.E. Italiana Servizi Ecologici Srl</t>
  </si>
  <si>
    <t>FS1/274</t>
  </si>
  <si>
    <t>FS1/275</t>
  </si>
  <si>
    <t>Ensemble Teatro Associazione Culturale</t>
  </si>
  <si>
    <t>FATTPA 13_18</t>
  </si>
  <si>
    <t>Società Cooperativa Sociale Fattoria Conca d'oro a r.l</t>
  </si>
  <si>
    <t>09PA</t>
  </si>
  <si>
    <t>CASA DI RIPOSO DI CARTIGLIANO</t>
  </si>
  <si>
    <t>51/E</t>
  </si>
  <si>
    <t>ZANIN GIUSEPPE - AUTOFFICINA</t>
  </si>
  <si>
    <t>7/PA</t>
  </si>
  <si>
    <t>P</t>
  </si>
  <si>
    <t>6/PA</t>
  </si>
  <si>
    <t>FATTPA 23_18</t>
  </si>
  <si>
    <t>PERIN SAS DI PERIN SERGIO &amp; C.</t>
  </si>
  <si>
    <t>27/DE</t>
  </si>
  <si>
    <t>MAGGIOLI S.P.A.</t>
  </si>
  <si>
    <t>COSTRUZIONI GENERALI GIRARDINI SPA UNIPERSONALE</t>
  </si>
  <si>
    <t>0000093/E</t>
  </si>
  <si>
    <t>SERENISSIMA RISTORAZIONE SPA</t>
  </si>
  <si>
    <t>04655/4</t>
  </si>
  <si>
    <t>758-2018-01</t>
  </si>
  <si>
    <t>PASUBIO TECNOLOGIA S.R.L.</t>
  </si>
  <si>
    <t>E-380</t>
  </si>
  <si>
    <t>31/DE</t>
  </si>
  <si>
    <t>ROSSI CLAUDIO &amp; G. SNC</t>
  </si>
  <si>
    <t>FONTANA EGIDIO</t>
  </si>
  <si>
    <t>000030-2018-A</t>
  </si>
  <si>
    <t>000034-2018-A</t>
  </si>
  <si>
    <t>BARALDO GIANNI</t>
  </si>
  <si>
    <t>35/DE</t>
  </si>
  <si>
    <t>BERICA UTILYA SPA</t>
  </si>
  <si>
    <t>HALLEY VENETO S.R.L.</t>
  </si>
  <si>
    <t>1/180966</t>
  </si>
  <si>
    <t>F.LLI CAROLLO SRL</t>
  </si>
  <si>
    <t>2018   141/A</t>
  </si>
  <si>
    <t>SAGGIN GUGLIELMO SRL</t>
  </si>
  <si>
    <t>0000039/PA</t>
  </si>
  <si>
    <t>T.E.S. SPA</t>
  </si>
  <si>
    <t>511PA</t>
  </si>
  <si>
    <t>SAVI SERVIZI S.R.L.</t>
  </si>
  <si>
    <t>0000035/PA</t>
  </si>
  <si>
    <t>COSBRENTA SRL</t>
  </si>
  <si>
    <t>9/pa</t>
  </si>
  <si>
    <t>FIETTA GIUSEPPE - NOTAIO</t>
  </si>
  <si>
    <t>4/E</t>
  </si>
  <si>
    <t>11/PA</t>
  </si>
  <si>
    <t>V6/23252</t>
  </si>
  <si>
    <t>DETTO SRL</t>
  </si>
  <si>
    <t>MONTRESOR SNC DI MONTRESOR GUGLIELMO &amp; C.</t>
  </si>
  <si>
    <t>FPA/14</t>
  </si>
  <si>
    <t>GUADAGNINI SECURITY S.R.L.</t>
  </si>
  <si>
    <t>CNA VICENZA SRL SERVIZI PER LA GEST.E SVIL.D'IMPRE</t>
  </si>
  <si>
    <t>3981/010</t>
  </si>
  <si>
    <t>ECOTOPIA SOCIETA' COOPERATIVA SOCIALE</t>
  </si>
  <si>
    <t>30/E</t>
  </si>
  <si>
    <t>ARTIGIANA STRADE SRL</t>
  </si>
  <si>
    <t>0000024/FE</t>
  </si>
  <si>
    <t>MATTIUSSI ECOLOGIA SPA</t>
  </si>
  <si>
    <t>60 EL</t>
  </si>
  <si>
    <t>0000074/E</t>
  </si>
  <si>
    <t>000024-2018-A</t>
  </si>
  <si>
    <t>03828/4</t>
  </si>
  <si>
    <t>REDISCOVERY S.R.L.</t>
  </si>
  <si>
    <t>20E/2018</t>
  </si>
  <si>
    <t>MAROSO S.R.L.</t>
  </si>
  <si>
    <t>45/03</t>
  </si>
  <si>
    <t>46/03</t>
  </si>
  <si>
    <t>44/03</t>
  </si>
  <si>
    <t>43/03</t>
  </si>
  <si>
    <t>47/03</t>
  </si>
  <si>
    <t>8E00479990</t>
  </si>
  <si>
    <t>0000045/PA</t>
  </si>
  <si>
    <t>SALVADORI AGRICOLTURA SRL</t>
  </si>
  <si>
    <t>001922/18</t>
  </si>
  <si>
    <t>CHIMINELLO IGINO</t>
  </si>
  <si>
    <t>CITTA' DI THIENE</t>
  </si>
  <si>
    <t>44/H</t>
  </si>
  <si>
    <t>0000026/FE</t>
  </si>
  <si>
    <t>2018   181/A</t>
  </si>
  <si>
    <t>2018   182/A</t>
  </si>
  <si>
    <t>CORRADIN S.R.L.</t>
  </si>
  <si>
    <t>FARINA GEOM. ALESSANDRO</t>
  </si>
  <si>
    <t>1/PA</t>
  </si>
  <si>
    <t>ALTO VICENTINO AMBIENTE S.R.L.</t>
  </si>
  <si>
    <t>P.A.S.S. SRL</t>
  </si>
  <si>
    <t>FATTPA 71_18</t>
  </si>
  <si>
    <t>0000107/E</t>
  </si>
  <si>
    <t>CENTRO FORNITUE SNC</t>
  </si>
  <si>
    <t>00444/PA</t>
  </si>
  <si>
    <t>0000130/E</t>
  </si>
  <si>
    <t>0000129/E</t>
  </si>
  <si>
    <t>8E00723452</t>
  </si>
  <si>
    <t>8E00727619</t>
  </si>
  <si>
    <t>0000128/E</t>
  </si>
  <si>
    <t>* RISULTATO 3o TRIMESTRE *</t>
  </si>
  <si>
    <t>giorni di anticipo rispetto alla scadenza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</si>
</sst>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4" fontId="0" fillId="0" borderId="0" xfId="0" applyNumberFormat="1"/>
    <xf numFmtId="4" fontId="0" fillId="0" borderId="0" xfId="0" applyNumberFormat="1"/>
    <xf numFmtId="11" fontId="0" fillId="0" borderId="0" xfId="0" applyNumberFormat="1"/>
    <xf numFmtId="0" fontId="0" fillId="33" borderId="0" xfId="0" applyFill="1"/>
    <xf numFmtId="4" fontId="0" fillId="33" borderId="0" xfId="0" applyNumberFormat="1" applyFill="1"/>
    <xf numFmtId="0" fontId="16" fillId="33" borderId="0" xfId="0" applyFont="1" applyFill="1"/>
    <xf numFmtId="2" fontId="16" fillId="33" borderId="0" xfId="0" applyNumberFormat="1" applyFont="1" applyFill="1"/>
    <xf numFmtId="4" fontId="16" fillId="33" borderId="0" xfId="0" applyNumberFormat="1" applyFont="1" applyFill="1" applyAlignment="1">
      <alignment horizontal="right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9"/>
  <sheetViews>
    <sheetView tabSelected="1" topLeftCell="A241" workbookViewId="0">
      <selection activeCell="L249" sqref="L249"/>
    </sheetView>
  </sheetViews>
  <sheetFormatPr defaultRowHeight="15" x14ac:dyDescent="0.25"/>
  <cols>
    <col min="1" max="1" width="51" bestFit="1" customWidth="1"/>
    <col min="2" max="2" width="8.85546875" bestFit="1" customWidth="1"/>
    <col min="3" max="3" width="13.42578125" bestFit="1" customWidth="1"/>
    <col min="4" max="4" width="16.140625" bestFit="1" customWidth="1"/>
    <col min="5" max="5" width="11.42578125" bestFit="1" customWidth="1"/>
    <col min="6" max="6" width="11.7109375" bestFit="1" customWidth="1"/>
    <col min="7" max="7" width="15.5703125" bestFit="1" customWidth="1"/>
    <col min="8" max="8" width="13.5703125" bestFit="1" customWidth="1"/>
    <col min="9" max="9" width="10.42578125" bestFit="1" customWidth="1"/>
    <col min="10" max="10" width="10.140625" bestFit="1" customWidth="1"/>
    <col min="12" max="12" width="10.140625" bestFit="1" customWidth="1"/>
    <col min="13" max="13" width="8.5703125" bestFit="1" customWidth="1"/>
    <col min="14" max="14" width="12.42578125" bestFit="1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19</v>
      </c>
      <c r="B2">
        <v>1095</v>
      </c>
      <c r="C2" s="1">
        <v>43284</v>
      </c>
      <c r="D2" t="str">
        <f>"15489"</f>
        <v>15489</v>
      </c>
      <c r="E2" s="1">
        <v>43235</v>
      </c>
      <c r="F2">
        <v>0</v>
      </c>
      <c r="G2" s="1">
        <v>43284</v>
      </c>
      <c r="H2" s="1">
        <v>43272</v>
      </c>
      <c r="I2" t="s">
        <v>16</v>
      </c>
      <c r="J2">
        <v>30</v>
      </c>
      <c r="K2">
        <v>5.41</v>
      </c>
      <c r="L2">
        <v>24.59</v>
      </c>
      <c r="M2">
        <f>G2-H2</f>
        <v>12</v>
      </c>
      <c r="N2" s="2">
        <f>L2*M2</f>
        <v>295.08</v>
      </c>
    </row>
    <row r="3" spans="1:14" x14ac:dyDescent="0.25">
      <c r="A3" t="s">
        <v>14</v>
      </c>
      <c r="B3">
        <v>1110</v>
      </c>
      <c r="C3" s="1">
        <v>43292</v>
      </c>
      <c r="D3" t="s">
        <v>15</v>
      </c>
      <c r="E3" s="1">
        <v>43098</v>
      </c>
      <c r="F3">
        <v>0</v>
      </c>
      <c r="G3" s="1">
        <v>43292</v>
      </c>
      <c r="H3" s="1">
        <v>43133</v>
      </c>
      <c r="I3" t="s">
        <v>16</v>
      </c>
      <c r="J3" s="2">
        <v>7657.21</v>
      </c>
      <c r="K3" s="2">
        <v>1380.81</v>
      </c>
      <c r="L3" s="2">
        <v>6276.4</v>
      </c>
      <c r="M3">
        <f>G3-H3</f>
        <v>159</v>
      </c>
      <c r="N3" s="2">
        <f>L3*M3</f>
        <v>997947.6</v>
      </c>
    </row>
    <row r="4" spans="1:14" x14ac:dyDescent="0.25">
      <c r="A4" t="s">
        <v>136</v>
      </c>
      <c r="B4">
        <v>1116</v>
      </c>
      <c r="C4" s="1">
        <v>43294</v>
      </c>
      <c r="D4" t="s">
        <v>137</v>
      </c>
      <c r="E4" s="1">
        <v>43278</v>
      </c>
      <c r="F4">
        <v>0</v>
      </c>
      <c r="G4" s="1">
        <v>43294</v>
      </c>
      <c r="H4" s="1">
        <v>43308</v>
      </c>
      <c r="I4" t="s">
        <v>16</v>
      </c>
      <c r="J4">
        <v>402</v>
      </c>
      <c r="K4">
        <v>0</v>
      </c>
      <c r="L4">
        <v>402</v>
      </c>
      <c r="M4">
        <f>G4-H4</f>
        <v>-14</v>
      </c>
      <c r="N4" s="2">
        <f>L4*M4</f>
        <v>-5628</v>
      </c>
    </row>
    <row r="5" spans="1:14" x14ac:dyDescent="0.25">
      <c r="A5" t="s">
        <v>93</v>
      </c>
      <c r="B5">
        <v>1117</v>
      </c>
      <c r="C5" s="1">
        <v>43294</v>
      </c>
      <c r="D5" t="s">
        <v>96</v>
      </c>
      <c r="E5" s="1">
        <v>43256</v>
      </c>
      <c r="F5">
        <v>0</v>
      </c>
      <c r="G5" s="1">
        <v>43294</v>
      </c>
      <c r="H5" s="1">
        <v>43294</v>
      </c>
      <c r="I5" t="s">
        <v>16</v>
      </c>
      <c r="J5">
        <v>232.24</v>
      </c>
      <c r="K5">
        <v>41.88</v>
      </c>
      <c r="L5">
        <v>190.36</v>
      </c>
      <c r="M5">
        <f>G5-H5</f>
        <v>0</v>
      </c>
      <c r="N5" s="2">
        <f>L5*M5</f>
        <v>0</v>
      </c>
    </row>
    <row r="6" spans="1:14" x14ac:dyDescent="0.25">
      <c r="A6" t="s">
        <v>93</v>
      </c>
      <c r="B6">
        <v>1118</v>
      </c>
      <c r="C6" s="1">
        <v>43294</v>
      </c>
      <c r="D6" t="s">
        <v>94</v>
      </c>
      <c r="E6" s="1">
        <v>43256</v>
      </c>
      <c r="F6">
        <v>0</v>
      </c>
      <c r="G6" s="1">
        <v>43294</v>
      </c>
      <c r="H6" s="1">
        <v>43294</v>
      </c>
      <c r="I6" t="s">
        <v>95</v>
      </c>
      <c r="J6">
        <v>225.7</v>
      </c>
      <c r="K6">
        <v>40.700000000000003</v>
      </c>
      <c r="L6">
        <v>185</v>
      </c>
      <c r="M6">
        <f>G6-H6</f>
        <v>0</v>
      </c>
      <c r="N6" s="2">
        <f>L6*M6</f>
        <v>0</v>
      </c>
    </row>
    <row r="7" spans="1:14" x14ac:dyDescent="0.25">
      <c r="A7" t="s">
        <v>138</v>
      </c>
      <c r="B7">
        <v>1119</v>
      </c>
      <c r="C7" s="1">
        <v>43294</v>
      </c>
      <c r="D7" t="s">
        <v>139</v>
      </c>
      <c r="E7" s="1">
        <v>43278</v>
      </c>
      <c r="F7">
        <v>0</v>
      </c>
      <c r="G7" s="1">
        <v>43294</v>
      </c>
      <c r="H7" s="1">
        <v>43308</v>
      </c>
      <c r="I7" t="s">
        <v>16</v>
      </c>
      <c r="J7">
        <v>90</v>
      </c>
      <c r="K7">
        <v>0</v>
      </c>
      <c r="L7">
        <v>90</v>
      </c>
      <c r="M7">
        <f>G7-H7</f>
        <v>-14</v>
      </c>
      <c r="N7" s="2">
        <f>L7*M7</f>
        <v>-1260</v>
      </c>
    </row>
    <row r="8" spans="1:14" x14ac:dyDescent="0.25">
      <c r="A8" t="s">
        <v>110</v>
      </c>
      <c r="B8">
        <v>1120</v>
      </c>
      <c r="C8" s="1">
        <v>43294</v>
      </c>
      <c r="D8" t="s">
        <v>145</v>
      </c>
      <c r="E8" s="1">
        <v>43281</v>
      </c>
      <c r="F8">
        <v>0</v>
      </c>
      <c r="G8" s="1">
        <v>43294</v>
      </c>
      <c r="H8" s="1">
        <v>43312</v>
      </c>
      <c r="I8" t="s">
        <v>16</v>
      </c>
      <c r="J8">
        <v>414.8</v>
      </c>
      <c r="K8">
        <v>74.8</v>
      </c>
      <c r="L8">
        <v>340</v>
      </c>
      <c r="M8">
        <f>G8-H8</f>
        <v>-18</v>
      </c>
      <c r="N8" s="2">
        <f>L8*M8</f>
        <v>-6120</v>
      </c>
    </row>
    <row r="9" spans="1:14" x14ac:dyDescent="0.25">
      <c r="A9" t="s">
        <v>142</v>
      </c>
      <c r="B9">
        <v>1121</v>
      </c>
      <c r="C9" s="1">
        <v>43294</v>
      </c>
      <c r="D9" t="s">
        <v>143</v>
      </c>
      <c r="E9" s="1">
        <v>43279</v>
      </c>
      <c r="F9">
        <v>0</v>
      </c>
      <c r="G9" s="1">
        <v>43294</v>
      </c>
      <c r="H9" s="1">
        <v>43312</v>
      </c>
      <c r="I9" t="s">
        <v>16</v>
      </c>
      <c r="J9">
        <v>405.04</v>
      </c>
      <c r="K9">
        <v>73.040000000000006</v>
      </c>
      <c r="L9">
        <v>332</v>
      </c>
      <c r="M9">
        <f>G9-H9</f>
        <v>-18</v>
      </c>
      <c r="N9" s="2">
        <f>L9*M9</f>
        <v>-5976</v>
      </c>
    </row>
    <row r="10" spans="1:14" x14ac:dyDescent="0.25">
      <c r="A10" t="s">
        <v>101</v>
      </c>
      <c r="B10">
        <v>1122</v>
      </c>
      <c r="C10" s="1">
        <v>43294</v>
      </c>
      <c r="D10" t="s">
        <v>144</v>
      </c>
      <c r="E10" s="1">
        <v>43251</v>
      </c>
      <c r="F10">
        <v>0</v>
      </c>
      <c r="G10" s="1">
        <v>43294</v>
      </c>
      <c r="H10" s="1">
        <v>43312</v>
      </c>
      <c r="I10" t="s">
        <v>16</v>
      </c>
      <c r="J10">
        <v>115.61</v>
      </c>
      <c r="K10">
        <v>20.85</v>
      </c>
      <c r="L10">
        <v>94.76</v>
      </c>
      <c r="M10">
        <f>G10-H10</f>
        <v>-18</v>
      </c>
      <c r="N10" s="2">
        <f>L10*M10</f>
        <v>-1705.68</v>
      </c>
    </row>
    <row r="11" spans="1:14" x14ac:dyDescent="0.25">
      <c r="A11" t="s">
        <v>147</v>
      </c>
      <c r="B11">
        <v>1124</v>
      </c>
      <c r="C11" s="1">
        <v>43294</v>
      </c>
      <c r="D11" t="s">
        <v>148</v>
      </c>
      <c r="E11" s="1">
        <v>43283</v>
      </c>
      <c r="F11">
        <v>0</v>
      </c>
      <c r="G11" s="1">
        <v>43294</v>
      </c>
      <c r="H11" s="1">
        <v>43313</v>
      </c>
      <c r="I11" t="s">
        <v>95</v>
      </c>
      <c r="J11" s="2">
        <v>15560.56</v>
      </c>
      <c r="K11">
        <v>0</v>
      </c>
      <c r="L11" s="2">
        <v>15560.56</v>
      </c>
      <c r="M11">
        <f>G11-H11</f>
        <v>-19</v>
      </c>
      <c r="N11" s="2">
        <f>L11*M11</f>
        <v>-295650.64</v>
      </c>
    </row>
    <row r="12" spans="1:14" x14ac:dyDescent="0.25">
      <c r="A12" t="s">
        <v>103</v>
      </c>
      <c r="B12">
        <v>1125</v>
      </c>
      <c r="C12" s="1">
        <v>43294</v>
      </c>
      <c r="D12" t="s">
        <v>146</v>
      </c>
      <c r="E12" s="1">
        <v>43251</v>
      </c>
      <c r="F12">
        <v>0</v>
      </c>
      <c r="G12" s="1">
        <v>43294</v>
      </c>
      <c r="H12" s="1">
        <v>43312</v>
      </c>
      <c r="I12" t="s">
        <v>16</v>
      </c>
      <c r="J12" s="2">
        <v>5180.8100000000004</v>
      </c>
      <c r="K12">
        <v>0</v>
      </c>
      <c r="L12" s="2">
        <v>5180.8100000000004</v>
      </c>
      <c r="M12">
        <f>G12-H12</f>
        <v>-18</v>
      </c>
      <c r="N12" s="2">
        <f>L12*M12</f>
        <v>-93254.58</v>
      </c>
    </row>
    <row r="13" spans="1:14" x14ac:dyDescent="0.25">
      <c r="A13" t="s">
        <v>70</v>
      </c>
      <c r="B13">
        <v>1126</v>
      </c>
      <c r="C13" s="1">
        <v>43294</v>
      </c>
      <c r="D13" t="str">
        <f>"01"</f>
        <v>01</v>
      </c>
      <c r="E13" s="1">
        <v>43259</v>
      </c>
      <c r="F13">
        <v>0</v>
      </c>
      <c r="G13" s="1">
        <v>43294</v>
      </c>
      <c r="H13" s="1">
        <v>43292</v>
      </c>
      <c r="I13" t="s">
        <v>16</v>
      </c>
      <c r="J13">
        <v>488</v>
      </c>
      <c r="K13">
        <v>88</v>
      </c>
      <c r="L13">
        <v>400</v>
      </c>
      <c r="M13">
        <f>G13-H13</f>
        <v>2</v>
      </c>
      <c r="N13" s="2">
        <f>L13*M13</f>
        <v>800</v>
      </c>
    </row>
    <row r="14" spans="1:14" x14ac:dyDescent="0.25">
      <c r="A14" t="s">
        <v>87</v>
      </c>
      <c r="B14">
        <v>1127</v>
      </c>
      <c r="C14" s="1">
        <v>43294</v>
      </c>
      <c r="D14" t="s">
        <v>88</v>
      </c>
      <c r="E14" s="1">
        <v>43262</v>
      </c>
      <c r="F14">
        <v>0</v>
      </c>
      <c r="G14" s="1">
        <v>43294</v>
      </c>
      <c r="H14" s="1">
        <v>43292</v>
      </c>
      <c r="I14" t="s">
        <v>16</v>
      </c>
      <c r="J14">
        <v>935</v>
      </c>
      <c r="K14">
        <v>0</v>
      </c>
      <c r="L14">
        <v>935</v>
      </c>
      <c r="M14">
        <f>G14-H14</f>
        <v>2</v>
      </c>
      <c r="N14" s="2">
        <f>L14*M14</f>
        <v>1870</v>
      </c>
    </row>
    <row r="15" spans="1:14" x14ac:dyDescent="0.25">
      <c r="A15" t="s">
        <v>80</v>
      </c>
      <c r="B15">
        <v>1128</v>
      </c>
      <c r="C15" s="1">
        <v>43294</v>
      </c>
      <c r="D15" t="s">
        <v>81</v>
      </c>
      <c r="E15" s="1">
        <v>43251</v>
      </c>
      <c r="F15">
        <v>0</v>
      </c>
      <c r="G15" s="1">
        <v>43294</v>
      </c>
      <c r="H15" s="1">
        <v>43292</v>
      </c>
      <c r="I15" t="s">
        <v>16</v>
      </c>
      <c r="J15" s="2">
        <v>1802.03</v>
      </c>
      <c r="K15">
        <v>0</v>
      </c>
      <c r="L15" s="2">
        <v>1802.03</v>
      </c>
      <c r="M15">
        <f>G15-H15</f>
        <v>2</v>
      </c>
      <c r="N15" s="2">
        <f>L15*M15</f>
        <v>3604.06</v>
      </c>
    </row>
    <row r="16" spans="1:14" x14ac:dyDescent="0.25">
      <c r="A16" t="s">
        <v>132</v>
      </c>
      <c r="B16">
        <v>1199</v>
      </c>
      <c r="C16" s="1">
        <v>43314</v>
      </c>
      <c r="D16" t="str">
        <f>"23"</f>
        <v>23</v>
      </c>
      <c r="E16" s="1">
        <v>43297</v>
      </c>
      <c r="F16">
        <v>0</v>
      </c>
      <c r="G16" s="1">
        <v>43314</v>
      </c>
      <c r="H16" s="1">
        <v>43328</v>
      </c>
      <c r="I16" t="s">
        <v>16</v>
      </c>
      <c r="J16">
        <v>524.6</v>
      </c>
      <c r="K16">
        <v>94.6</v>
      </c>
      <c r="L16">
        <v>430</v>
      </c>
      <c r="M16">
        <f>G16-H16</f>
        <v>-14</v>
      </c>
      <c r="N16" s="2">
        <f>L16*M16</f>
        <v>-6020</v>
      </c>
    </row>
    <row r="17" spans="1:14" x14ac:dyDescent="0.25">
      <c r="A17" t="s">
        <v>135</v>
      </c>
      <c r="B17">
        <v>1200</v>
      </c>
      <c r="C17" s="1">
        <v>43314</v>
      </c>
      <c r="D17" t="str">
        <f>"0000007"</f>
        <v>0000007</v>
      </c>
      <c r="E17" s="1">
        <v>43297</v>
      </c>
      <c r="F17">
        <v>0</v>
      </c>
      <c r="G17" s="1">
        <v>43314</v>
      </c>
      <c r="H17" s="1">
        <v>43328</v>
      </c>
      <c r="I17" t="s">
        <v>16</v>
      </c>
      <c r="J17">
        <v>303.77999999999997</v>
      </c>
      <c r="K17">
        <v>54.78</v>
      </c>
      <c r="L17">
        <v>249</v>
      </c>
      <c r="M17">
        <f>G17-H17</f>
        <v>-14</v>
      </c>
      <c r="N17" s="2">
        <f>L17*M17</f>
        <v>-3486</v>
      </c>
    </row>
    <row r="18" spans="1:14" x14ac:dyDescent="0.25">
      <c r="A18" t="s">
        <v>132</v>
      </c>
      <c r="B18">
        <v>1201</v>
      </c>
      <c r="C18" s="1">
        <v>43314</v>
      </c>
      <c r="D18" t="str">
        <f>"23"</f>
        <v>23</v>
      </c>
      <c r="E18" s="1">
        <v>43297</v>
      </c>
      <c r="F18">
        <v>0</v>
      </c>
      <c r="G18" s="1">
        <v>43314</v>
      </c>
      <c r="H18" s="1">
        <v>43328</v>
      </c>
      <c r="I18" t="s">
        <v>16</v>
      </c>
      <c r="J18">
        <v>780.08</v>
      </c>
      <c r="K18">
        <v>140.66999999999999</v>
      </c>
      <c r="L18">
        <v>639.41</v>
      </c>
      <c r="M18">
        <f>G18-H18</f>
        <v>-14</v>
      </c>
      <c r="N18" s="2">
        <f>L18*M18</f>
        <v>-8951.74</v>
      </c>
    </row>
    <row r="19" spans="1:14" x14ac:dyDescent="0.25">
      <c r="A19" t="s">
        <v>132</v>
      </c>
      <c r="B19">
        <v>1202</v>
      </c>
      <c r="C19" s="1">
        <v>43314</v>
      </c>
      <c r="D19" t="str">
        <f>"23"</f>
        <v>23</v>
      </c>
      <c r="E19" s="1">
        <v>43297</v>
      </c>
      <c r="F19">
        <v>0</v>
      </c>
      <c r="G19" s="1">
        <v>43314</v>
      </c>
      <c r="H19" s="1">
        <v>43328</v>
      </c>
      <c r="I19" t="s">
        <v>16</v>
      </c>
      <c r="J19">
        <v>189.82</v>
      </c>
      <c r="K19">
        <v>34.229999999999997</v>
      </c>
      <c r="L19">
        <v>155.59</v>
      </c>
      <c r="M19">
        <f>G19-H19</f>
        <v>-14</v>
      </c>
      <c r="N19" s="2">
        <f>L19*M19</f>
        <v>-2178.2600000000002</v>
      </c>
    </row>
    <row r="20" spans="1:14" x14ac:dyDescent="0.25">
      <c r="A20" t="s">
        <v>106</v>
      </c>
      <c r="B20">
        <v>1203</v>
      </c>
      <c r="C20" s="1">
        <v>43314</v>
      </c>
      <c r="D20" t="s">
        <v>107</v>
      </c>
      <c r="E20" s="1">
        <v>43281</v>
      </c>
      <c r="F20">
        <v>0</v>
      </c>
      <c r="G20" s="1">
        <v>43314</v>
      </c>
      <c r="H20" s="1">
        <v>43318</v>
      </c>
      <c r="I20" t="s">
        <v>16</v>
      </c>
      <c r="J20">
        <v>170.8</v>
      </c>
      <c r="K20">
        <v>30.8</v>
      </c>
      <c r="L20">
        <v>140</v>
      </c>
      <c r="M20">
        <f>G20-H20</f>
        <v>-4</v>
      </c>
      <c r="N20" s="2">
        <f>L20*M20</f>
        <v>-560</v>
      </c>
    </row>
    <row r="21" spans="1:14" x14ac:dyDescent="0.25">
      <c r="A21" t="s">
        <v>98</v>
      </c>
      <c r="B21">
        <v>1204</v>
      </c>
      <c r="C21" s="1">
        <v>43314</v>
      </c>
      <c r="D21" t="s">
        <v>99</v>
      </c>
      <c r="E21" s="1">
        <v>43281</v>
      </c>
      <c r="F21">
        <v>0</v>
      </c>
      <c r="G21" s="1">
        <v>43314</v>
      </c>
      <c r="H21" s="1">
        <v>43317</v>
      </c>
      <c r="I21" t="s">
        <v>16</v>
      </c>
      <c r="J21">
        <v>75</v>
      </c>
      <c r="K21">
        <v>84.71</v>
      </c>
      <c r="L21">
        <v>-9.7100000000000009</v>
      </c>
      <c r="M21">
        <f>G21-H21</f>
        <v>-3</v>
      </c>
      <c r="N21" s="2">
        <f>L21*M21</f>
        <v>29.130000000000003</v>
      </c>
    </row>
    <row r="22" spans="1:14" x14ac:dyDescent="0.25">
      <c r="A22" t="s">
        <v>132</v>
      </c>
      <c r="B22">
        <v>1205</v>
      </c>
      <c r="C22" s="1">
        <v>43314</v>
      </c>
      <c r="D22" t="str">
        <f>"23"</f>
        <v>23</v>
      </c>
      <c r="E22" s="1">
        <v>43297</v>
      </c>
      <c r="F22">
        <v>0</v>
      </c>
      <c r="G22" s="1">
        <v>43314</v>
      </c>
      <c r="H22" s="1">
        <v>43328</v>
      </c>
      <c r="I22" t="s">
        <v>16</v>
      </c>
      <c r="J22">
        <v>712.48</v>
      </c>
      <c r="K22">
        <v>128.47999999999999</v>
      </c>
      <c r="L22">
        <v>584</v>
      </c>
      <c r="M22">
        <f>G22-H22</f>
        <v>-14</v>
      </c>
      <c r="N22" s="2">
        <f>L22*M22</f>
        <v>-8176</v>
      </c>
    </row>
    <row r="23" spans="1:14" x14ac:dyDescent="0.25">
      <c r="A23" t="s">
        <v>135</v>
      </c>
      <c r="B23">
        <v>1206</v>
      </c>
      <c r="C23" s="1">
        <v>43314</v>
      </c>
      <c r="D23" t="str">
        <f>"0000007"</f>
        <v>0000007</v>
      </c>
      <c r="E23" s="1">
        <v>43297</v>
      </c>
      <c r="F23">
        <v>0</v>
      </c>
      <c r="G23" s="1">
        <v>43314</v>
      </c>
      <c r="H23" s="1">
        <v>43328</v>
      </c>
      <c r="I23" t="s">
        <v>16</v>
      </c>
      <c r="J23">
        <v>303.77999999999997</v>
      </c>
      <c r="K23">
        <v>54.78</v>
      </c>
      <c r="L23">
        <v>249</v>
      </c>
      <c r="M23">
        <f>G23-H23</f>
        <v>-14</v>
      </c>
      <c r="N23" s="2">
        <f>L23*M23</f>
        <v>-3486</v>
      </c>
    </row>
    <row r="24" spans="1:14" x14ac:dyDescent="0.25">
      <c r="A24" t="s">
        <v>132</v>
      </c>
      <c r="B24">
        <v>1207</v>
      </c>
      <c r="C24" s="1">
        <v>43314</v>
      </c>
      <c r="D24" t="str">
        <f>"23"</f>
        <v>23</v>
      </c>
      <c r="E24" s="1">
        <v>43297</v>
      </c>
      <c r="F24">
        <v>0</v>
      </c>
      <c r="G24" s="1">
        <v>43314</v>
      </c>
      <c r="H24" s="1">
        <v>43328</v>
      </c>
      <c r="I24" t="s">
        <v>16</v>
      </c>
      <c r="J24">
        <v>561.20000000000005</v>
      </c>
      <c r="K24">
        <v>101.2</v>
      </c>
      <c r="L24">
        <v>460</v>
      </c>
      <c r="M24">
        <f>G24-H24</f>
        <v>-14</v>
      </c>
      <c r="N24" s="2">
        <f>L24*M24</f>
        <v>-6440</v>
      </c>
    </row>
    <row r="25" spans="1:14" x14ac:dyDescent="0.25">
      <c r="A25" t="s">
        <v>135</v>
      </c>
      <c r="B25">
        <v>1208</v>
      </c>
      <c r="C25" s="1">
        <v>43314</v>
      </c>
      <c r="D25" t="str">
        <f>"0000007"</f>
        <v>0000007</v>
      </c>
      <c r="E25" s="1">
        <v>43297</v>
      </c>
      <c r="F25">
        <v>0</v>
      </c>
      <c r="G25" s="1">
        <v>43314</v>
      </c>
      <c r="H25" s="1">
        <v>43328</v>
      </c>
      <c r="I25" t="s">
        <v>16</v>
      </c>
      <c r="J25">
        <v>303.77999999999997</v>
      </c>
      <c r="K25">
        <v>54.78</v>
      </c>
      <c r="L25">
        <v>249</v>
      </c>
      <c r="M25">
        <f>G25-H25</f>
        <v>-14</v>
      </c>
      <c r="N25" s="2">
        <f>L25*M25</f>
        <v>-3486</v>
      </c>
    </row>
    <row r="26" spans="1:14" x14ac:dyDescent="0.25">
      <c r="A26" t="s">
        <v>18</v>
      </c>
      <c r="B26">
        <v>1209</v>
      </c>
      <c r="C26" s="1">
        <v>43314</v>
      </c>
      <c r="D26" t="s">
        <v>105</v>
      </c>
      <c r="E26" s="1">
        <v>43287</v>
      </c>
      <c r="F26">
        <v>0</v>
      </c>
      <c r="G26" s="1">
        <v>43314</v>
      </c>
      <c r="H26" s="1">
        <v>43318</v>
      </c>
      <c r="I26" t="s">
        <v>16</v>
      </c>
      <c r="J26" s="2">
        <v>1517.28</v>
      </c>
      <c r="K26">
        <v>32.79</v>
      </c>
      <c r="L26" s="2">
        <v>1484.49</v>
      </c>
      <c r="M26">
        <f>G26-H26</f>
        <v>-4</v>
      </c>
      <c r="N26" s="2">
        <f>L26*M26</f>
        <v>-5937.96</v>
      </c>
    </row>
    <row r="27" spans="1:14" x14ac:dyDescent="0.25">
      <c r="A27" t="s">
        <v>124</v>
      </c>
      <c r="B27">
        <v>1210</v>
      </c>
      <c r="C27" s="1">
        <v>43314</v>
      </c>
      <c r="D27" t="str">
        <f>"43"</f>
        <v>43</v>
      </c>
      <c r="E27" s="1">
        <v>43281</v>
      </c>
      <c r="F27">
        <v>0</v>
      </c>
      <c r="G27" s="1">
        <v>43314</v>
      </c>
      <c r="H27" s="1">
        <v>43324</v>
      </c>
      <c r="I27" t="s">
        <v>16</v>
      </c>
      <c r="J27" s="2">
        <v>11186.75</v>
      </c>
      <c r="K27">
        <v>0</v>
      </c>
      <c r="L27" s="2">
        <v>11186.75</v>
      </c>
      <c r="M27">
        <f>G27-H27</f>
        <v>-10</v>
      </c>
      <c r="N27" s="2">
        <f>L27*M27</f>
        <v>-111867.5</v>
      </c>
    </row>
    <row r="28" spans="1:14" x14ac:dyDescent="0.25">
      <c r="A28" t="s">
        <v>115</v>
      </c>
      <c r="B28">
        <v>1211</v>
      </c>
      <c r="C28" s="1">
        <v>43314</v>
      </c>
      <c r="D28" t="str">
        <f>"50"</f>
        <v>50</v>
      </c>
      <c r="E28" s="1">
        <v>43281</v>
      </c>
      <c r="F28">
        <v>0</v>
      </c>
      <c r="G28" s="1">
        <v>43314</v>
      </c>
      <c r="H28" s="1">
        <v>43322</v>
      </c>
      <c r="I28" t="s">
        <v>16</v>
      </c>
      <c r="J28" s="2">
        <v>2278.04</v>
      </c>
      <c r="K28">
        <v>110</v>
      </c>
      <c r="L28" s="2">
        <v>2168.04</v>
      </c>
      <c r="M28">
        <f>G28-H28</f>
        <v>-8</v>
      </c>
      <c r="N28" s="2">
        <f>L28*M28</f>
        <v>-17344.32</v>
      </c>
    </row>
    <row r="29" spans="1:14" x14ac:dyDescent="0.25">
      <c r="A29" t="s">
        <v>168</v>
      </c>
      <c r="B29">
        <v>1212</v>
      </c>
      <c r="C29" s="1">
        <v>43314</v>
      </c>
      <c r="D29" t="str">
        <f>"988"</f>
        <v>988</v>
      </c>
      <c r="E29" s="1">
        <v>43281</v>
      </c>
      <c r="F29">
        <v>0</v>
      </c>
      <c r="G29" s="1">
        <v>43314</v>
      </c>
      <c r="H29" s="1">
        <v>43343</v>
      </c>
      <c r="I29" t="s">
        <v>16</v>
      </c>
      <c r="J29" s="2">
        <v>1966.36</v>
      </c>
      <c r="K29">
        <v>0</v>
      </c>
      <c r="L29" s="2">
        <v>1966.36</v>
      </c>
      <c r="M29">
        <f>G29-H29</f>
        <v>-29</v>
      </c>
      <c r="N29" s="2">
        <f>L29*M29</f>
        <v>-57024.439999999995</v>
      </c>
    </row>
    <row r="30" spans="1:14" x14ac:dyDescent="0.25">
      <c r="A30" t="s">
        <v>120</v>
      </c>
      <c r="B30">
        <v>1213</v>
      </c>
      <c r="C30" s="1">
        <v>43314</v>
      </c>
      <c r="D30" t="s">
        <v>125</v>
      </c>
      <c r="E30" s="1">
        <v>43281</v>
      </c>
      <c r="F30">
        <v>0</v>
      </c>
      <c r="G30" s="1">
        <v>43314</v>
      </c>
      <c r="H30" s="1">
        <v>43324</v>
      </c>
      <c r="I30" t="s">
        <v>16</v>
      </c>
      <c r="J30">
        <v>8.5399999999999991</v>
      </c>
      <c r="K30">
        <v>1.54</v>
      </c>
      <c r="L30">
        <v>7</v>
      </c>
      <c r="M30">
        <f>G30-H30</f>
        <v>-10</v>
      </c>
      <c r="N30" s="2">
        <f>L30*M30</f>
        <v>-70</v>
      </c>
    </row>
    <row r="31" spans="1:14" x14ac:dyDescent="0.25">
      <c r="A31" t="s">
        <v>133</v>
      </c>
      <c r="B31">
        <v>1214</v>
      </c>
      <c r="C31" s="1">
        <v>43314</v>
      </c>
      <c r="D31" t="s">
        <v>134</v>
      </c>
      <c r="E31" s="1">
        <v>43265</v>
      </c>
      <c r="F31">
        <v>0</v>
      </c>
      <c r="G31" s="1">
        <v>43314</v>
      </c>
      <c r="H31" s="1">
        <v>43328</v>
      </c>
      <c r="I31" t="s">
        <v>16</v>
      </c>
      <c r="J31">
        <v>498.28</v>
      </c>
      <c r="K31">
        <v>89.85</v>
      </c>
      <c r="L31">
        <v>408.43</v>
      </c>
      <c r="M31">
        <f>G31-H31</f>
        <v>-14</v>
      </c>
      <c r="N31" s="2">
        <f>L31*M31</f>
        <v>-5718.02</v>
      </c>
    </row>
    <row r="32" spans="1:14" x14ac:dyDescent="0.25">
      <c r="A32" t="s">
        <v>157</v>
      </c>
      <c r="B32">
        <v>1215</v>
      </c>
      <c r="C32" s="1">
        <v>43314</v>
      </c>
      <c r="D32" t="s">
        <v>158</v>
      </c>
      <c r="E32" s="1">
        <v>43281</v>
      </c>
      <c r="F32">
        <v>0</v>
      </c>
      <c r="G32" s="1">
        <v>43314</v>
      </c>
      <c r="H32" s="1">
        <v>43337</v>
      </c>
      <c r="I32" t="s">
        <v>16</v>
      </c>
      <c r="J32">
        <v>215.6</v>
      </c>
      <c r="K32">
        <v>0</v>
      </c>
      <c r="L32">
        <v>215.6</v>
      </c>
      <c r="M32">
        <f>G32-H32</f>
        <v>-23</v>
      </c>
      <c r="N32" s="2">
        <f>L32*M32</f>
        <v>-4958.8</v>
      </c>
    </row>
    <row r="33" spans="1:14" x14ac:dyDescent="0.25">
      <c r="A33" t="s">
        <v>159</v>
      </c>
      <c r="B33">
        <v>1216</v>
      </c>
      <c r="C33" s="1">
        <v>43314</v>
      </c>
      <c r="D33" t="str">
        <f>"0000005"</f>
        <v>0000005</v>
      </c>
      <c r="E33" s="1">
        <v>43304</v>
      </c>
      <c r="F33">
        <v>0</v>
      </c>
      <c r="G33" s="1">
        <v>43314</v>
      </c>
      <c r="H33" s="1">
        <v>43338</v>
      </c>
      <c r="I33" t="s">
        <v>95</v>
      </c>
      <c r="J33">
        <v>511.4</v>
      </c>
      <c r="K33">
        <v>92.22</v>
      </c>
      <c r="L33">
        <v>419.18</v>
      </c>
      <c r="M33">
        <f>G33-H33</f>
        <v>-24</v>
      </c>
      <c r="N33" s="2">
        <f>L33*M33</f>
        <v>-10060.32</v>
      </c>
    </row>
    <row r="34" spans="1:14" x14ac:dyDescent="0.25">
      <c r="A34" t="s">
        <v>165</v>
      </c>
      <c r="B34">
        <v>1217</v>
      </c>
      <c r="C34" s="1">
        <v>43314</v>
      </c>
      <c r="D34" t="str">
        <f>"000450"</f>
        <v>000450</v>
      </c>
      <c r="E34" s="1">
        <v>43311</v>
      </c>
      <c r="F34">
        <v>0</v>
      </c>
      <c r="G34" s="1">
        <v>43314</v>
      </c>
      <c r="H34" s="1">
        <v>43343</v>
      </c>
      <c r="I34" t="s">
        <v>16</v>
      </c>
      <c r="J34" s="2">
        <v>1302.05</v>
      </c>
      <c r="K34">
        <v>0</v>
      </c>
      <c r="L34" s="2">
        <v>1302.05</v>
      </c>
      <c r="M34">
        <f>G34-H34</f>
        <v>-29</v>
      </c>
      <c r="N34" s="2">
        <f>L34*M34</f>
        <v>-37759.449999999997</v>
      </c>
    </row>
    <row r="35" spans="1:14" x14ac:dyDescent="0.25">
      <c r="A35" t="s">
        <v>18</v>
      </c>
      <c r="B35">
        <v>1218</v>
      </c>
      <c r="C35" s="1">
        <v>43314</v>
      </c>
      <c r="D35" t="str">
        <f>"5122018"</f>
        <v>5122018</v>
      </c>
      <c r="E35" s="1">
        <v>43206</v>
      </c>
      <c r="F35">
        <v>0</v>
      </c>
      <c r="G35" s="1">
        <v>43314</v>
      </c>
      <c r="H35" s="1">
        <v>43238</v>
      </c>
      <c r="I35" t="s">
        <v>16</v>
      </c>
      <c r="J35">
        <v>352</v>
      </c>
      <c r="K35">
        <v>0</v>
      </c>
      <c r="L35">
        <v>352</v>
      </c>
      <c r="M35">
        <f>G35-H35</f>
        <v>76</v>
      </c>
      <c r="N35" s="2">
        <f>L35*M35</f>
        <v>26752</v>
      </c>
    </row>
    <row r="36" spans="1:14" x14ac:dyDescent="0.25">
      <c r="A36" t="s">
        <v>118</v>
      </c>
      <c r="B36">
        <v>1219</v>
      </c>
      <c r="C36" s="1">
        <v>43314</v>
      </c>
      <c r="D36" t="s">
        <v>119</v>
      </c>
      <c r="E36" s="1">
        <v>43251</v>
      </c>
      <c r="F36">
        <v>0</v>
      </c>
      <c r="G36" s="1">
        <v>43314</v>
      </c>
      <c r="H36" s="1">
        <v>43323</v>
      </c>
      <c r="I36" t="s">
        <v>16</v>
      </c>
      <c r="J36">
        <v>436.15</v>
      </c>
      <c r="K36">
        <v>78.650000000000006</v>
      </c>
      <c r="L36">
        <v>357.5</v>
      </c>
      <c r="M36">
        <f>G36-H36</f>
        <v>-9</v>
      </c>
      <c r="N36" s="2">
        <f>L36*M36</f>
        <v>-3217.5</v>
      </c>
    </row>
    <row r="37" spans="1:14" x14ac:dyDescent="0.25">
      <c r="A37" t="s">
        <v>118</v>
      </c>
      <c r="B37">
        <v>1219</v>
      </c>
      <c r="C37" s="1">
        <v>43314</v>
      </c>
      <c r="D37" t="s">
        <v>164</v>
      </c>
      <c r="E37" s="1">
        <v>43281</v>
      </c>
      <c r="F37">
        <v>0</v>
      </c>
      <c r="G37" s="1">
        <v>43314</v>
      </c>
      <c r="H37" s="1">
        <v>43342</v>
      </c>
      <c r="I37" t="s">
        <v>16</v>
      </c>
      <c r="J37">
        <v>819.97</v>
      </c>
      <c r="K37">
        <v>147.86000000000001</v>
      </c>
      <c r="L37">
        <v>672.11</v>
      </c>
      <c r="M37">
        <f>G37-H37</f>
        <v>-28</v>
      </c>
      <c r="N37" s="2">
        <f>L37*M37</f>
        <v>-18819.080000000002</v>
      </c>
    </row>
    <row r="38" spans="1:14" x14ac:dyDescent="0.25">
      <c r="A38" t="s">
        <v>166</v>
      </c>
      <c r="B38">
        <v>1220</v>
      </c>
      <c r="C38" s="1">
        <v>43314</v>
      </c>
      <c r="D38" t="s">
        <v>167</v>
      </c>
      <c r="E38" s="1">
        <v>43306</v>
      </c>
      <c r="F38">
        <v>0</v>
      </c>
      <c r="G38" s="1">
        <v>43314</v>
      </c>
      <c r="H38" s="1">
        <v>43343</v>
      </c>
      <c r="I38" t="s">
        <v>16</v>
      </c>
      <c r="J38" s="2">
        <v>1612</v>
      </c>
      <c r="K38">
        <v>0</v>
      </c>
      <c r="L38" s="2">
        <v>1612</v>
      </c>
      <c r="M38">
        <f>G38-H38</f>
        <v>-29</v>
      </c>
      <c r="N38" s="2">
        <f>L38*M38</f>
        <v>-46748</v>
      </c>
    </row>
    <row r="39" spans="1:14" x14ac:dyDescent="0.25">
      <c r="A39" t="s">
        <v>118</v>
      </c>
      <c r="B39">
        <v>1221</v>
      </c>
      <c r="C39" s="1">
        <v>43314</v>
      </c>
      <c r="D39" t="s">
        <v>163</v>
      </c>
      <c r="E39" s="1">
        <v>43281</v>
      </c>
      <c r="F39">
        <v>0</v>
      </c>
      <c r="G39" s="1">
        <v>43314</v>
      </c>
      <c r="H39" s="1">
        <v>43342</v>
      </c>
      <c r="I39" t="s">
        <v>16</v>
      </c>
      <c r="J39">
        <v>951.6</v>
      </c>
      <c r="K39">
        <v>171.6</v>
      </c>
      <c r="L39">
        <v>780</v>
      </c>
      <c r="M39">
        <f>G39-H39</f>
        <v>-28</v>
      </c>
      <c r="N39" s="2">
        <f>L39*M39</f>
        <v>-21840</v>
      </c>
    </row>
    <row r="40" spans="1:14" x14ac:dyDescent="0.25">
      <c r="A40" t="s">
        <v>140</v>
      </c>
      <c r="B40">
        <v>1222</v>
      </c>
      <c r="C40" s="1">
        <v>43314</v>
      </c>
      <c r="D40" t="s">
        <v>141</v>
      </c>
      <c r="E40" s="1">
        <v>43285</v>
      </c>
      <c r="F40">
        <v>0</v>
      </c>
      <c r="G40" s="1">
        <v>43314</v>
      </c>
      <c r="H40" s="1">
        <v>43331</v>
      </c>
      <c r="I40" t="s">
        <v>16</v>
      </c>
      <c r="J40">
        <v>649</v>
      </c>
      <c r="K40">
        <v>59</v>
      </c>
      <c r="L40">
        <v>590</v>
      </c>
      <c r="M40">
        <f>G40-H40</f>
        <v>-17</v>
      </c>
      <c r="N40" s="2">
        <f>L40*M40</f>
        <v>-10030</v>
      </c>
    </row>
    <row r="41" spans="1:14" x14ac:dyDescent="0.25">
      <c r="A41" t="s">
        <v>140</v>
      </c>
      <c r="B41">
        <v>1223</v>
      </c>
      <c r="C41" s="1">
        <v>43314</v>
      </c>
      <c r="D41" t="s">
        <v>141</v>
      </c>
      <c r="E41" s="1">
        <v>43285</v>
      </c>
      <c r="F41">
        <v>0</v>
      </c>
      <c r="G41" s="1">
        <v>43314</v>
      </c>
      <c r="H41" s="1">
        <v>43331</v>
      </c>
      <c r="I41" t="s">
        <v>16</v>
      </c>
      <c r="J41" s="2">
        <v>62103.13</v>
      </c>
      <c r="K41">
        <v>0</v>
      </c>
      <c r="L41" s="2">
        <v>62103.13</v>
      </c>
      <c r="M41">
        <f>G41-H41</f>
        <v>-17</v>
      </c>
      <c r="N41" s="2">
        <f>L41*M41</f>
        <v>-1055753.21</v>
      </c>
    </row>
    <row r="42" spans="1:14" x14ac:dyDescent="0.25">
      <c r="A42" t="s">
        <v>20</v>
      </c>
      <c r="B42">
        <v>1224</v>
      </c>
      <c r="C42" s="1">
        <v>43314</v>
      </c>
      <c r="D42" t="s">
        <v>131</v>
      </c>
      <c r="E42" s="1">
        <v>43311</v>
      </c>
      <c r="F42">
        <v>0</v>
      </c>
      <c r="G42" s="1">
        <v>43319</v>
      </c>
      <c r="H42" s="1">
        <v>43332</v>
      </c>
      <c r="I42" t="s">
        <v>16</v>
      </c>
      <c r="J42">
        <v>32.229999999999997</v>
      </c>
      <c r="K42">
        <v>5.81</v>
      </c>
      <c r="L42">
        <v>26.42</v>
      </c>
      <c r="M42">
        <f>G42-H42</f>
        <v>-13</v>
      </c>
      <c r="N42" s="2">
        <f>L42*M42</f>
        <v>-343.46000000000004</v>
      </c>
    </row>
    <row r="43" spans="1:14" x14ac:dyDescent="0.25">
      <c r="A43" t="s">
        <v>98</v>
      </c>
      <c r="B43">
        <v>1225</v>
      </c>
      <c r="C43" s="1">
        <v>43314</v>
      </c>
      <c r="D43" t="s">
        <v>99</v>
      </c>
      <c r="E43" s="1">
        <v>43281</v>
      </c>
      <c r="F43">
        <v>0</v>
      </c>
      <c r="G43" s="1">
        <v>43314</v>
      </c>
      <c r="H43" s="1">
        <v>43317</v>
      </c>
      <c r="I43" t="s">
        <v>16</v>
      </c>
      <c r="J43">
        <v>53</v>
      </c>
      <c r="K43">
        <v>9.56</v>
      </c>
      <c r="L43">
        <v>43.44</v>
      </c>
      <c r="M43">
        <f>G43-H43</f>
        <v>-3</v>
      </c>
      <c r="N43" s="2">
        <f>L43*M43</f>
        <v>-130.32</v>
      </c>
    </row>
    <row r="44" spans="1:14" x14ac:dyDescent="0.25">
      <c r="A44" t="s">
        <v>20</v>
      </c>
      <c r="B44">
        <v>1226</v>
      </c>
      <c r="C44" s="1">
        <v>43314</v>
      </c>
      <c r="D44" t="s">
        <v>131</v>
      </c>
      <c r="E44" s="1">
        <v>43311</v>
      </c>
      <c r="F44">
        <v>0</v>
      </c>
      <c r="G44" s="1">
        <v>43319</v>
      </c>
      <c r="H44" s="1">
        <v>43332</v>
      </c>
      <c r="I44" t="s">
        <v>16</v>
      </c>
      <c r="J44">
        <v>1.76</v>
      </c>
      <c r="K44">
        <v>0</v>
      </c>
      <c r="L44">
        <v>1.76</v>
      </c>
      <c r="M44">
        <f>G44-H44</f>
        <v>-13</v>
      </c>
      <c r="N44" s="2">
        <f>L44*M44</f>
        <v>-22.88</v>
      </c>
    </row>
    <row r="45" spans="1:14" x14ac:dyDescent="0.25">
      <c r="A45" t="s">
        <v>20</v>
      </c>
      <c r="B45">
        <v>1226</v>
      </c>
      <c r="C45" s="1">
        <v>43314</v>
      </c>
      <c r="D45" t="s">
        <v>131</v>
      </c>
      <c r="E45" s="1">
        <v>43311</v>
      </c>
      <c r="F45">
        <v>0</v>
      </c>
      <c r="G45" s="1">
        <v>43319</v>
      </c>
      <c r="H45" s="1">
        <v>43332</v>
      </c>
      <c r="I45" t="s">
        <v>16</v>
      </c>
      <c r="J45">
        <v>35.92</v>
      </c>
      <c r="K45">
        <v>6.48</v>
      </c>
      <c r="L45">
        <v>29.44</v>
      </c>
      <c r="M45">
        <f>G45-H45</f>
        <v>-13</v>
      </c>
      <c r="N45" s="2">
        <f>L45*M45</f>
        <v>-382.72</v>
      </c>
    </row>
    <row r="46" spans="1:14" x14ac:dyDescent="0.25">
      <c r="A46" t="s">
        <v>20</v>
      </c>
      <c r="B46">
        <v>1227</v>
      </c>
      <c r="C46" s="1">
        <v>43314</v>
      </c>
      <c r="D46" t="s">
        <v>131</v>
      </c>
      <c r="E46" s="1">
        <v>43311</v>
      </c>
      <c r="F46">
        <v>0</v>
      </c>
      <c r="G46" s="1">
        <v>43319</v>
      </c>
      <c r="H46" s="1">
        <v>43332</v>
      </c>
      <c r="I46" t="s">
        <v>16</v>
      </c>
      <c r="J46">
        <v>35.89</v>
      </c>
      <c r="K46">
        <v>6.47</v>
      </c>
      <c r="L46">
        <v>29.42</v>
      </c>
      <c r="M46">
        <f>G46-H46</f>
        <v>-13</v>
      </c>
      <c r="N46" s="2">
        <f>L46*M46</f>
        <v>-382.46000000000004</v>
      </c>
    </row>
    <row r="47" spans="1:14" x14ac:dyDescent="0.25">
      <c r="A47" t="s">
        <v>20</v>
      </c>
      <c r="B47">
        <v>1228</v>
      </c>
      <c r="C47" s="1">
        <v>43314</v>
      </c>
      <c r="D47" t="s">
        <v>131</v>
      </c>
      <c r="E47" s="1">
        <v>43311</v>
      </c>
      <c r="F47">
        <v>0</v>
      </c>
      <c r="G47" s="1">
        <v>43319</v>
      </c>
      <c r="H47" s="1">
        <v>43332</v>
      </c>
      <c r="I47" t="s">
        <v>16</v>
      </c>
      <c r="J47">
        <v>201.88</v>
      </c>
      <c r="K47">
        <v>72.819999999999993</v>
      </c>
      <c r="L47">
        <v>129.06</v>
      </c>
      <c r="M47">
        <f>G47-H47</f>
        <v>-13</v>
      </c>
      <c r="N47" s="2">
        <f>L47*M47</f>
        <v>-1677.78</v>
      </c>
    </row>
    <row r="48" spans="1:14" x14ac:dyDescent="0.25">
      <c r="A48" t="s">
        <v>98</v>
      </c>
      <c r="B48">
        <v>1229</v>
      </c>
      <c r="C48" s="1">
        <v>43314</v>
      </c>
      <c r="D48" t="s">
        <v>99</v>
      </c>
      <c r="E48" s="1">
        <v>43281</v>
      </c>
      <c r="F48">
        <v>0</v>
      </c>
      <c r="G48" s="1">
        <v>43314</v>
      </c>
      <c r="H48" s="1">
        <v>43317</v>
      </c>
      <c r="I48" t="s">
        <v>16</v>
      </c>
      <c r="J48">
        <v>341.74</v>
      </c>
      <c r="K48">
        <v>61.63</v>
      </c>
      <c r="L48">
        <v>280.11</v>
      </c>
      <c r="M48">
        <f>G48-H48</f>
        <v>-3</v>
      </c>
      <c r="N48" s="2">
        <f>L48*M48</f>
        <v>-840.33</v>
      </c>
    </row>
    <row r="49" spans="1:14" x14ac:dyDescent="0.25">
      <c r="A49" t="s">
        <v>23</v>
      </c>
      <c r="B49">
        <v>1230</v>
      </c>
      <c r="C49" s="1">
        <v>43314</v>
      </c>
      <c r="D49" s="3" t="s">
        <v>30</v>
      </c>
      <c r="E49" s="1">
        <v>43196</v>
      </c>
      <c r="F49">
        <v>0</v>
      </c>
      <c r="G49" s="1">
        <v>43283</v>
      </c>
      <c r="H49" s="1">
        <v>43283</v>
      </c>
      <c r="I49" t="s">
        <v>16</v>
      </c>
      <c r="J49">
        <v>84.38</v>
      </c>
      <c r="K49">
        <v>0</v>
      </c>
      <c r="L49">
        <v>84.38</v>
      </c>
      <c r="M49">
        <f>G49-H49</f>
        <v>0</v>
      </c>
      <c r="N49" s="2">
        <f>L49*M49</f>
        <v>0</v>
      </c>
    </row>
    <row r="50" spans="1:14" x14ac:dyDescent="0.25">
      <c r="A50" t="s">
        <v>23</v>
      </c>
      <c r="B50">
        <v>1231</v>
      </c>
      <c r="C50" s="1">
        <v>43314</v>
      </c>
      <c r="D50" s="3" t="s">
        <v>32</v>
      </c>
      <c r="E50" s="1">
        <v>43196</v>
      </c>
      <c r="F50">
        <v>0</v>
      </c>
      <c r="G50" s="1">
        <v>43283</v>
      </c>
      <c r="H50" s="1">
        <v>43283</v>
      </c>
      <c r="I50" t="s">
        <v>16</v>
      </c>
      <c r="J50">
        <v>60.04</v>
      </c>
      <c r="K50">
        <v>0</v>
      </c>
      <c r="L50">
        <v>60.04</v>
      </c>
      <c r="M50">
        <f>G50-H50</f>
        <v>0</v>
      </c>
      <c r="N50" s="2">
        <f>L50*M50</f>
        <v>0</v>
      </c>
    </row>
    <row r="51" spans="1:14" x14ac:dyDescent="0.25">
      <c r="A51" t="s">
        <v>23</v>
      </c>
      <c r="B51">
        <v>1231</v>
      </c>
      <c r="C51" s="1">
        <v>43314</v>
      </c>
      <c r="D51" s="3" t="s">
        <v>24</v>
      </c>
      <c r="E51" s="1">
        <v>43196</v>
      </c>
      <c r="F51">
        <v>0</v>
      </c>
      <c r="G51" s="1">
        <v>43283</v>
      </c>
      <c r="H51" s="1">
        <v>43283</v>
      </c>
      <c r="I51" t="s">
        <v>16</v>
      </c>
      <c r="J51">
        <v>29.05</v>
      </c>
      <c r="K51">
        <v>0</v>
      </c>
      <c r="L51">
        <v>29.05</v>
      </c>
      <c r="M51">
        <f>G51-H51</f>
        <v>0</v>
      </c>
      <c r="N51" s="2">
        <f>L51*M51</f>
        <v>0</v>
      </c>
    </row>
    <row r="52" spans="1:14" x14ac:dyDescent="0.25">
      <c r="A52" t="s">
        <v>23</v>
      </c>
      <c r="B52">
        <v>1232</v>
      </c>
      <c r="C52" s="1">
        <v>43314</v>
      </c>
      <c r="D52" s="3" t="s">
        <v>28</v>
      </c>
      <c r="E52" s="1">
        <v>43196</v>
      </c>
      <c r="F52">
        <v>0</v>
      </c>
      <c r="G52" s="1">
        <v>43283</v>
      </c>
      <c r="H52" s="1">
        <v>43283</v>
      </c>
      <c r="I52" t="s">
        <v>16</v>
      </c>
      <c r="J52">
        <v>65.430000000000007</v>
      </c>
      <c r="K52">
        <v>0</v>
      </c>
      <c r="L52">
        <v>65.430000000000007</v>
      </c>
      <c r="M52">
        <f>G52-H52</f>
        <v>0</v>
      </c>
      <c r="N52" s="2">
        <f>L52*M52</f>
        <v>0</v>
      </c>
    </row>
    <row r="53" spans="1:14" x14ac:dyDescent="0.25">
      <c r="A53" t="s">
        <v>23</v>
      </c>
      <c r="B53">
        <v>1233</v>
      </c>
      <c r="C53" s="1">
        <v>43314</v>
      </c>
      <c r="D53" s="3" t="s">
        <v>27</v>
      </c>
      <c r="E53" s="1">
        <v>43196</v>
      </c>
      <c r="F53">
        <v>0</v>
      </c>
      <c r="G53" s="1">
        <v>43283</v>
      </c>
      <c r="H53" s="1">
        <v>43283</v>
      </c>
      <c r="I53" t="s">
        <v>16</v>
      </c>
      <c r="J53">
        <v>72.63</v>
      </c>
      <c r="K53">
        <v>0</v>
      </c>
      <c r="L53">
        <v>72.63</v>
      </c>
      <c r="M53">
        <f>G53-H53</f>
        <v>0</v>
      </c>
      <c r="N53" s="2">
        <f>L53*M53</f>
        <v>0</v>
      </c>
    </row>
    <row r="54" spans="1:14" x14ac:dyDescent="0.25">
      <c r="A54" t="s">
        <v>23</v>
      </c>
      <c r="B54">
        <v>1234</v>
      </c>
      <c r="C54" s="1">
        <v>43314</v>
      </c>
      <c r="D54" s="3" t="s">
        <v>29</v>
      </c>
      <c r="E54" s="1">
        <v>43196</v>
      </c>
      <c r="F54">
        <v>0</v>
      </c>
      <c r="G54" s="1">
        <v>43283</v>
      </c>
      <c r="H54" s="1">
        <v>43283</v>
      </c>
      <c r="I54" t="s">
        <v>16</v>
      </c>
      <c r="J54">
        <v>84.09</v>
      </c>
      <c r="K54">
        <v>0</v>
      </c>
      <c r="L54">
        <v>84.09</v>
      </c>
      <c r="M54">
        <f>G54-H54</f>
        <v>0</v>
      </c>
      <c r="N54" s="2">
        <f>L54*M54</f>
        <v>0</v>
      </c>
    </row>
    <row r="55" spans="1:14" x14ac:dyDescent="0.25">
      <c r="A55" t="s">
        <v>23</v>
      </c>
      <c r="B55">
        <v>1235</v>
      </c>
      <c r="C55" s="1">
        <v>43314</v>
      </c>
      <c r="D55" s="3" t="s">
        <v>31</v>
      </c>
      <c r="E55" s="1">
        <v>43196</v>
      </c>
      <c r="F55">
        <v>0</v>
      </c>
      <c r="G55" s="1">
        <v>43283</v>
      </c>
      <c r="H55" s="1">
        <v>43283</v>
      </c>
      <c r="I55" t="s">
        <v>16</v>
      </c>
      <c r="J55">
        <v>45.85</v>
      </c>
      <c r="K55">
        <v>0</v>
      </c>
      <c r="L55">
        <v>45.85</v>
      </c>
      <c r="M55">
        <f>G55-H55</f>
        <v>0</v>
      </c>
      <c r="N55" s="2">
        <f>L55*M55</f>
        <v>0</v>
      </c>
    </row>
    <row r="56" spans="1:14" x14ac:dyDescent="0.25">
      <c r="A56" t="s">
        <v>23</v>
      </c>
      <c r="B56">
        <v>1235</v>
      </c>
      <c r="C56" s="1">
        <v>43314</v>
      </c>
      <c r="D56" s="3" t="s">
        <v>33</v>
      </c>
      <c r="E56" s="1">
        <v>43196</v>
      </c>
      <c r="F56">
        <v>0</v>
      </c>
      <c r="G56" s="1">
        <v>43283</v>
      </c>
      <c r="H56" s="1">
        <v>43283</v>
      </c>
      <c r="I56" t="s">
        <v>16</v>
      </c>
      <c r="J56">
        <v>40.06</v>
      </c>
      <c r="K56">
        <v>0</v>
      </c>
      <c r="L56">
        <v>40.06</v>
      </c>
      <c r="M56">
        <f>G56-H56</f>
        <v>0</v>
      </c>
      <c r="N56" s="2">
        <f>L56*M56</f>
        <v>0</v>
      </c>
    </row>
    <row r="57" spans="1:14" x14ac:dyDescent="0.25">
      <c r="A57" t="s">
        <v>23</v>
      </c>
      <c r="B57">
        <v>1235</v>
      </c>
      <c r="C57" s="1">
        <v>43314</v>
      </c>
      <c r="D57" s="3" t="s">
        <v>25</v>
      </c>
      <c r="E57" s="1">
        <v>43196</v>
      </c>
      <c r="F57">
        <v>0</v>
      </c>
      <c r="G57" s="1">
        <v>43283</v>
      </c>
      <c r="H57" s="1">
        <v>43283</v>
      </c>
      <c r="I57" t="s">
        <v>16</v>
      </c>
      <c r="J57">
        <v>29.05</v>
      </c>
      <c r="K57">
        <v>0</v>
      </c>
      <c r="L57">
        <v>29.05</v>
      </c>
      <c r="M57">
        <f>G57-H57</f>
        <v>0</v>
      </c>
      <c r="N57" s="2">
        <f>L57*M57</f>
        <v>0</v>
      </c>
    </row>
    <row r="58" spans="1:14" x14ac:dyDescent="0.25">
      <c r="A58" t="s">
        <v>91</v>
      </c>
      <c r="B58">
        <v>1236</v>
      </c>
      <c r="C58" s="1">
        <v>43314</v>
      </c>
      <c r="D58" t="s">
        <v>92</v>
      </c>
      <c r="E58" s="1">
        <v>43285</v>
      </c>
      <c r="F58">
        <v>0</v>
      </c>
      <c r="G58" s="1">
        <v>43315</v>
      </c>
      <c r="H58" s="1">
        <v>43315</v>
      </c>
      <c r="I58" t="s">
        <v>16</v>
      </c>
      <c r="J58" s="2">
        <v>1200</v>
      </c>
      <c r="K58">
        <v>0</v>
      </c>
      <c r="L58" s="2">
        <v>1200</v>
      </c>
      <c r="M58">
        <f>G58-H58</f>
        <v>0</v>
      </c>
      <c r="N58" s="2">
        <f>L58*M58</f>
        <v>0</v>
      </c>
    </row>
    <row r="59" spans="1:14" x14ac:dyDescent="0.25">
      <c r="A59" t="s">
        <v>140</v>
      </c>
      <c r="B59">
        <v>1237</v>
      </c>
      <c r="C59" s="1">
        <v>43314</v>
      </c>
      <c r="D59" t="s">
        <v>162</v>
      </c>
      <c r="E59" s="1">
        <v>43312</v>
      </c>
      <c r="F59">
        <v>0</v>
      </c>
      <c r="G59" s="1">
        <v>43315</v>
      </c>
      <c r="H59" s="1">
        <v>43342</v>
      </c>
      <c r="I59" t="s">
        <v>16</v>
      </c>
      <c r="J59" s="2">
        <v>19655.990000000002</v>
      </c>
      <c r="K59">
        <v>0</v>
      </c>
      <c r="L59" s="2">
        <v>19655.990000000002</v>
      </c>
      <c r="M59">
        <f>G59-H59</f>
        <v>-27</v>
      </c>
      <c r="N59" s="2">
        <f>L59*M59</f>
        <v>-530711.7300000001</v>
      </c>
    </row>
    <row r="60" spans="1:14" x14ac:dyDescent="0.25">
      <c r="A60" t="s">
        <v>113</v>
      </c>
      <c r="B60">
        <v>1243</v>
      </c>
      <c r="C60" s="1">
        <v>43315</v>
      </c>
      <c r="D60" t="s">
        <v>94</v>
      </c>
      <c r="E60" s="1">
        <v>43292</v>
      </c>
      <c r="F60">
        <v>0</v>
      </c>
      <c r="G60" s="1">
        <v>43315</v>
      </c>
      <c r="H60" s="1">
        <v>43322</v>
      </c>
      <c r="I60" t="s">
        <v>16</v>
      </c>
      <c r="J60" s="2">
        <v>3178.34</v>
      </c>
      <c r="K60">
        <v>0</v>
      </c>
      <c r="L60" s="2">
        <v>3178.34</v>
      </c>
      <c r="M60">
        <f>G60-H60</f>
        <v>-7</v>
      </c>
      <c r="N60" s="2">
        <f>L60*M60</f>
        <v>-22248.38</v>
      </c>
    </row>
    <row r="61" spans="1:14" x14ac:dyDescent="0.25">
      <c r="A61" t="s">
        <v>113</v>
      </c>
      <c r="B61">
        <v>1244</v>
      </c>
      <c r="C61" s="1">
        <v>43315</v>
      </c>
      <c r="D61" t="s">
        <v>94</v>
      </c>
      <c r="E61" s="1">
        <v>43292</v>
      </c>
      <c r="F61">
        <v>0</v>
      </c>
      <c r="G61" s="1">
        <v>43315</v>
      </c>
      <c r="H61" s="1">
        <v>43322</v>
      </c>
      <c r="I61" t="s">
        <v>16</v>
      </c>
      <c r="J61">
        <v>56.58</v>
      </c>
      <c r="K61">
        <v>0</v>
      </c>
      <c r="L61">
        <v>56.58</v>
      </c>
      <c r="M61">
        <f>G61-H61</f>
        <v>-7</v>
      </c>
      <c r="N61" s="2">
        <f>L61*M61</f>
        <v>-396.06</v>
      </c>
    </row>
    <row r="62" spans="1:14" x14ac:dyDescent="0.25">
      <c r="A62" t="s">
        <v>113</v>
      </c>
      <c r="B62">
        <v>1245</v>
      </c>
      <c r="C62" s="1">
        <v>43315</v>
      </c>
      <c r="D62" t="s">
        <v>94</v>
      </c>
      <c r="E62" s="1">
        <v>43292</v>
      </c>
      <c r="F62">
        <v>0</v>
      </c>
      <c r="G62" s="1">
        <v>43315</v>
      </c>
      <c r="H62" s="1">
        <v>43322</v>
      </c>
      <c r="I62" t="s">
        <v>16</v>
      </c>
      <c r="J62">
        <v>77.400000000000006</v>
      </c>
      <c r="K62">
        <v>0</v>
      </c>
      <c r="L62">
        <v>77.400000000000006</v>
      </c>
      <c r="M62">
        <f>G62-H62</f>
        <v>-7</v>
      </c>
      <c r="N62" s="2">
        <f>L62*M62</f>
        <v>-541.80000000000007</v>
      </c>
    </row>
    <row r="63" spans="1:14" x14ac:dyDescent="0.25">
      <c r="A63" t="s">
        <v>23</v>
      </c>
      <c r="B63">
        <v>1248</v>
      </c>
      <c r="C63" s="1">
        <v>43315</v>
      </c>
      <c r="D63" s="3" t="s">
        <v>155</v>
      </c>
      <c r="E63" s="1">
        <v>43257</v>
      </c>
      <c r="F63">
        <v>0</v>
      </c>
      <c r="G63" s="1">
        <v>43319</v>
      </c>
      <c r="H63" s="1">
        <v>43342</v>
      </c>
      <c r="I63" t="s">
        <v>16</v>
      </c>
      <c r="J63">
        <v>54.58</v>
      </c>
      <c r="K63">
        <v>9.84</v>
      </c>
      <c r="L63">
        <v>44.74</v>
      </c>
      <c r="M63">
        <f>G63-H63</f>
        <v>-23</v>
      </c>
      <c r="N63" s="2">
        <f>L63*M63</f>
        <v>-1029.02</v>
      </c>
    </row>
    <row r="64" spans="1:14" x14ac:dyDescent="0.25">
      <c r="A64" t="s">
        <v>20</v>
      </c>
      <c r="B64">
        <v>1252</v>
      </c>
      <c r="C64" s="1">
        <v>43318</v>
      </c>
      <c r="D64" t="s">
        <v>21</v>
      </c>
      <c r="E64" s="1">
        <v>43216</v>
      </c>
      <c r="F64">
        <v>0</v>
      </c>
      <c r="G64" s="1">
        <v>43235</v>
      </c>
      <c r="H64" s="1">
        <v>43236</v>
      </c>
      <c r="I64" t="s">
        <v>16</v>
      </c>
      <c r="J64">
        <v>250.14</v>
      </c>
      <c r="K64">
        <v>250.14</v>
      </c>
      <c r="L64">
        <v>0</v>
      </c>
      <c r="M64">
        <f>G64-H64</f>
        <v>-1</v>
      </c>
      <c r="N64" s="2">
        <f>L64*M64</f>
        <v>0</v>
      </c>
    </row>
    <row r="65" spans="1:14" x14ac:dyDescent="0.25">
      <c r="A65" t="s">
        <v>23</v>
      </c>
      <c r="B65">
        <v>1253</v>
      </c>
      <c r="C65" s="1">
        <v>43318</v>
      </c>
      <c r="D65" s="3" t="s">
        <v>26</v>
      </c>
      <c r="E65" s="1">
        <v>43196</v>
      </c>
      <c r="F65">
        <v>0</v>
      </c>
      <c r="G65" s="1">
        <v>43283</v>
      </c>
      <c r="H65" s="1">
        <v>43283</v>
      </c>
      <c r="I65" t="s">
        <v>16</v>
      </c>
      <c r="J65">
        <v>49.72</v>
      </c>
      <c r="K65">
        <v>0</v>
      </c>
      <c r="L65">
        <v>49.72</v>
      </c>
      <c r="M65">
        <f>G65-H65</f>
        <v>0</v>
      </c>
      <c r="N65" s="2">
        <f>L65*M65</f>
        <v>0</v>
      </c>
    </row>
    <row r="66" spans="1:14" x14ac:dyDescent="0.25">
      <c r="A66" t="s">
        <v>20</v>
      </c>
      <c r="B66">
        <v>1258</v>
      </c>
      <c r="C66" s="1">
        <v>43319</v>
      </c>
      <c r="D66" t="s">
        <v>39</v>
      </c>
      <c r="E66" s="1">
        <v>43283</v>
      </c>
      <c r="F66">
        <v>0</v>
      </c>
      <c r="G66" s="1">
        <v>43304</v>
      </c>
      <c r="H66" s="1">
        <v>43304</v>
      </c>
      <c r="I66" t="s">
        <v>16</v>
      </c>
      <c r="J66">
        <v>274.43</v>
      </c>
      <c r="K66">
        <v>0</v>
      </c>
      <c r="L66">
        <v>274.43</v>
      </c>
      <c r="M66">
        <f>G66-H66</f>
        <v>0</v>
      </c>
      <c r="N66" s="2">
        <f>L66*M66</f>
        <v>0</v>
      </c>
    </row>
    <row r="67" spans="1:14" x14ac:dyDescent="0.25">
      <c r="A67" t="s">
        <v>20</v>
      </c>
      <c r="B67">
        <v>1259</v>
      </c>
      <c r="C67" s="1">
        <v>43319</v>
      </c>
      <c r="D67" t="s">
        <v>41</v>
      </c>
      <c r="E67" s="1">
        <v>43283</v>
      </c>
      <c r="F67">
        <v>0</v>
      </c>
      <c r="G67" s="1">
        <v>43304</v>
      </c>
      <c r="H67" s="1">
        <v>43304</v>
      </c>
      <c r="I67" t="s">
        <v>16</v>
      </c>
      <c r="J67">
        <v>54.65</v>
      </c>
      <c r="K67">
        <v>9.85</v>
      </c>
      <c r="L67">
        <v>44.8</v>
      </c>
      <c r="M67">
        <f>G67-H67</f>
        <v>0</v>
      </c>
      <c r="N67" s="2">
        <f>L67*M67</f>
        <v>0</v>
      </c>
    </row>
    <row r="68" spans="1:14" x14ac:dyDescent="0.25">
      <c r="A68" t="s">
        <v>20</v>
      </c>
      <c r="B68">
        <v>1260</v>
      </c>
      <c r="C68" s="1">
        <v>43319</v>
      </c>
      <c r="D68" t="s">
        <v>40</v>
      </c>
      <c r="E68" s="1">
        <v>43283</v>
      </c>
      <c r="F68">
        <v>0</v>
      </c>
      <c r="G68" s="1">
        <v>43304</v>
      </c>
      <c r="H68" s="1">
        <v>43304</v>
      </c>
      <c r="I68" t="s">
        <v>16</v>
      </c>
      <c r="J68">
        <v>160.97</v>
      </c>
      <c r="K68">
        <v>29.03</v>
      </c>
      <c r="L68">
        <v>131.94</v>
      </c>
      <c r="M68">
        <f>G68-H68</f>
        <v>0</v>
      </c>
      <c r="N68" s="2">
        <f>L68*M68</f>
        <v>0</v>
      </c>
    </row>
    <row r="69" spans="1:14" x14ac:dyDescent="0.25">
      <c r="A69" t="s">
        <v>20</v>
      </c>
      <c r="B69">
        <v>1261</v>
      </c>
      <c r="C69" s="1">
        <v>43319</v>
      </c>
      <c r="D69" t="s">
        <v>48</v>
      </c>
      <c r="E69" s="1">
        <v>43283</v>
      </c>
      <c r="F69">
        <v>0</v>
      </c>
      <c r="G69" s="1">
        <v>43304</v>
      </c>
      <c r="H69" s="1">
        <v>43304</v>
      </c>
      <c r="I69" t="s">
        <v>16</v>
      </c>
      <c r="J69">
        <v>30.48</v>
      </c>
      <c r="K69">
        <v>5.5</v>
      </c>
      <c r="L69">
        <v>24.98</v>
      </c>
      <c r="M69">
        <f>G69-H69</f>
        <v>0</v>
      </c>
      <c r="N69" s="2">
        <f>L69*M69</f>
        <v>0</v>
      </c>
    </row>
    <row r="70" spans="1:14" x14ac:dyDescent="0.25">
      <c r="A70" t="s">
        <v>20</v>
      </c>
      <c r="B70">
        <v>1262</v>
      </c>
      <c r="C70" s="1">
        <v>43319</v>
      </c>
      <c r="D70" t="s">
        <v>43</v>
      </c>
      <c r="E70" s="1">
        <v>43283</v>
      </c>
      <c r="F70">
        <v>0</v>
      </c>
      <c r="G70" s="1">
        <v>43304</v>
      </c>
      <c r="H70" s="1">
        <v>43304</v>
      </c>
      <c r="I70" t="s">
        <v>16</v>
      </c>
      <c r="J70">
        <v>196.68</v>
      </c>
      <c r="K70">
        <v>35.47</v>
      </c>
      <c r="L70">
        <v>161.21</v>
      </c>
      <c r="M70">
        <f>G70-H70</f>
        <v>0</v>
      </c>
      <c r="N70" s="2">
        <f>L70*M70</f>
        <v>0</v>
      </c>
    </row>
    <row r="71" spans="1:14" x14ac:dyDescent="0.25">
      <c r="A71" t="s">
        <v>20</v>
      </c>
      <c r="B71">
        <v>1262</v>
      </c>
      <c r="C71" s="1">
        <v>43319</v>
      </c>
      <c r="D71" t="s">
        <v>44</v>
      </c>
      <c r="E71" s="1">
        <v>43283</v>
      </c>
      <c r="F71">
        <v>0</v>
      </c>
      <c r="G71" s="1">
        <v>43304</v>
      </c>
      <c r="H71" s="1">
        <v>43304</v>
      </c>
      <c r="I71" t="s">
        <v>16</v>
      </c>
      <c r="J71">
        <v>247.18</v>
      </c>
      <c r="K71">
        <v>0</v>
      </c>
      <c r="L71">
        <v>247.18</v>
      </c>
      <c r="M71">
        <f>G71-H71</f>
        <v>0</v>
      </c>
      <c r="N71" s="2">
        <f>L71*M71</f>
        <v>0</v>
      </c>
    </row>
    <row r="72" spans="1:14" x14ac:dyDescent="0.25">
      <c r="A72" t="s">
        <v>20</v>
      </c>
      <c r="B72">
        <v>1263</v>
      </c>
      <c r="C72" s="1">
        <v>43319</v>
      </c>
      <c r="D72" t="s">
        <v>42</v>
      </c>
      <c r="E72" s="1">
        <v>43283</v>
      </c>
      <c r="F72">
        <v>0</v>
      </c>
      <c r="G72" s="1">
        <v>43304</v>
      </c>
      <c r="H72" s="1">
        <v>43304</v>
      </c>
      <c r="I72" t="s">
        <v>16</v>
      </c>
      <c r="J72">
        <v>47.76</v>
      </c>
      <c r="K72">
        <v>0</v>
      </c>
      <c r="L72">
        <v>47.76</v>
      </c>
      <c r="M72">
        <f>G72-H72</f>
        <v>0</v>
      </c>
      <c r="N72" s="2">
        <f>L72*M72</f>
        <v>0</v>
      </c>
    </row>
    <row r="73" spans="1:14" x14ac:dyDescent="0.25">
      <c r="A73" t="s">
        <v>20</v>
      </c>
      <c r="B73">
        <v>1264</v>
      </c>
      <c r="C73" s="1">
        <v>43319</v>
      </c>
      <c r="D73" t="s">
        <v>46</v>
      </c>
      <c r="E73" s="1">
        <v>43283</v>
      </c>
      <c r="F73">
        <v>0</v>
      </c>
      <c r="G73" s="1">
        <v>43304</v>
      </c>
      <c r="H73" s="1">
        <v>43304</v>
      </c>
      <c r="I73" t="s">
        <v>16</v>
      </c>
      <c r="J73">
        <v>60.9</v>
      </c>
      <c r="K73">
        <v>10.98</v>
      </c>
      <c r="L73">
        <v>49.92</v>
      </c>
      <c r="M73">
        <f>G73-H73</f>
        <v>0</v>
      </c>
      <c r="N73" s="2">
        <f>L73*M73</f>
        <v>0</v>
      </c>
    </row>
    <row r="74" spans="1:14" x14ac:dyDescent="0.25">
      <c r="A74" t="s">
        <v>20</v>
      </c>
      <c r="B74">
        <v>1265</v>
      </c>
      <c r="C74" s="1">
        <v>43319</v>
      </c>
      <c r="D74" t="s">
        <v>38</v>
      </c>
      <c r="E74" s="1">
        <v>43283</v>
      </c>
      <c r="F74">
        <v>0</v>
      </c>
      <c r="G74" s="1">
        <v>43304</v>
      </c>
      <c r="H74" s="1">
        <v>43304</v>
      </c>
      <c r="I74" t="s">
        <v>16</v>
      </c>
      <c r="J74">
        <v>372.82</v>
      </c>
      <c r="K74">
        <v>0</v>
      </c>
      <c r="L74">
        <v>372.82</v>
      </c>
      <c r="M74">
        <f>G74-H74</f>
        <v>0</v>
      </c>
      <c r="N74" s="2">
        <f>L74*M74</f>
        <v>0</v>
      </c>
    </row>
    <row r="75" spans="1:14" x14ac:dyDescent="0.25">
      <c r="A75" t="s">
        <v>20</v>
      </c>
      <c r="B75">
        <v>1266</v>
      </c>
      <c r="C75" s="1">
        <v>43319</v>
      </c>
      <c r="D75" t="s">
        <v>47</v>
      </c>
      <c r="E75" s="1">
        <v>43283</v>
      </c>
      <c r="F75">
        <v>0</v>
      </c>
      <c r="G75" s="1">
        <v>43304</v>
      </c>
      <c r="H75" s="1">
        <v>43304</v>
      </c>
      <c r="I75" t="s">
        <v>16</v>
      </c>
      <c r="J75">
        <v>28.34</v>
      </c>
      <c r="K75">
        <v>5.1100000000000003</v>
      </c>
      <c r="L75">
        <v>23.23</v>
      </c>
      <c r="M75">
        <f>G75-H75</f>
        <v>0</v>
      </c>
      <c r="N75" s="2">
        <f>L75*M75</f>
        <v>0</v>
      </c>
    </row>
    <row r="76" spans="1:14" x14ac:dyDescent="0.25">
      <c r="A76" t="s">
        <v>20</v>
      </c>
      <c r="B76">
        <v>1267</v>
      </c>
      <c r="C76" s="1">
        <v>43319</v>
      </c>
      <c r="D76" t="s">
        <v>45</v>
      </c>
      <c r="E76" s="1">
        <v>43283</v>
      </c>
      <c r="F76">
        <v>0</v>
      </c>
      <c r="G76" s="1">
        <v>43304</v>
      </c>
      <c r="H76" s="1">
        <v>43304</v>
      </c>
      <c r="I76" t="s">
        <v>16</v>
      </c>
      <c r="J76" s="2">
        <v>2868.55</v>
      </c>
      <c r="K76">
        <v>0</v>
      </c>
      <c r="L76" s="2">
        <v>2868.55</v>
      </c>
      <c r="M76">
        <f>G76-H76</f>
        <v>0</v>
      </c>
      <c r="N76" s="2">
        <f>L76*M76</f>
        <v>0</v>
      </c>
    </row>
    <row r="77" spans="1:14" x14ac:dyDescent="0.25">
      <c r="A77" t="s">
        <v>20</v>
      </c>
      <c r="B77">
        <v>1268</v>
      </c>
      <c r="C77" s="1">
        <v>43319</v>
      </c>
      <c r="D77" t="s">
        <v>39</v>
      </c>
      <c r="E77" s="1">
        <v>43283</v>
      </c>
      <c r="F77">
        <v>0</v>
      </c>
      <c r="G77" s="1">
        <v>43304</v>
      </c>
      <c r="H77" s="1">
        <v>43304</v>
      </c>
      <c r="I77" t="s">
        <v>16</v>
      </c>
      <c r="J77">
        <v>60.37</v>
      </c>
      <c r="K77">
        <v>60.37</v>
      </c>
      <c r="L77">
        <v>0</v>
      </c>
      <c r="M77">
        <f>G77-H77</f>
        <v>0</v>
      </c>
      <c r="N77" s="2">
        <f>L77*M77</f>
        <v>0</v>
      </c>
    </row>
    <row r="78" spans="1:14" x14ac:dyDescent="0.25">
      <c r="A78" t="s">
        <v>20</v>
      </c>
      <c r="B78">
        <v>1269</v>
      </c>
      <c r="C78" s="1">
        <v>43319</v>
      </c>
      <c r="D78" t="s">
        <v>41</v>
      </c>
      <c r="E78" s="1">
        <v>43283</v>
      </c>
      <c r="F78">
        <v>0</v>
      </c>
      <c r="G78" s="1">
        <v>43304</v>
      </c>
      <c r="H78" s="1">
        <v>43304</v>
      </c>
      <c r="I78" t="s">
        <v>16</v>
      </c>
      <c r="J78">
        <v>12.02</v>
      </c>
      <c r="K78">
        <v>12.02</v>
      </c>
      <c r="L78">
        <v>0</v>
      </c>
      <c r="M78">
        <f>G78-H78</f>
        <v>0</v>
      </c>
      <c r="N78" s="2">
        <f>L78*M78</f>
        <v>0</v>
      </c>
    </row>
    <row r="79" spans="1:14" x14ac:dyDescent="0.25">
      <c r="A79" t="s">
        <v>20</v>
      </c>
      <c r="B79">
        <v>1270</v>
      </c>
      <c r="C79" s="1">
        <v>43319</v>
      </c>
      <c r="D79" t="s">
        <v>40</v>
      </c>
      <c r="E79" s="1">
        <v>43283</v>
      </c>
      <c r="F79">
        <v>0</v>
      </c>
      <c r="G79" s="1">
        <v>43304</v>
      </c>
      <c r="H79" s="1">
        <v>43304</v>
      </c>
      <c r="I79" t="s">
        <v>16</v>
      </c>
      <c r="J79">
        <v>35.409999999999997</v>
      </c>
      <c r="K79">
        <v>35.409999999999997</v>
      </c>
      <c r="L79">
        <v>0</v>
      </c>
      <c r="M79">
        <f>G79-H79</f>
        <v>0</v>
      </c>
      <c r="N79" s="2">
        <f>L79*M79</f>
        <v>0</v>
      </c>
    </row>
    <row r="80" spans="1:14" x14ac:dyDescent="0.25">
      <c r="A80" t="s">
        <v>20</v>
      </c>
      <c r="B80">
        <v>1271</v>
      </c>
      <c r="C80" s="1">
        <v>43319</v>
      </c>
      <c r="D80" t="s">
        <v>48</v>
      </c>
      <c r="E80" s="1">
        <v>43283</v>
      </c>
      <c r="F80">
        <v>0</v>
      </c>
      <c r="G80" s="1">
        <v>43304</v>
      </c>
      <c r="H80" s="1">
        <v>43304</v>
      </c>
      <c r="I80" t="s">
        <v>16</v>
      </c>
      <c r="J80">
        <v>6.71</v>
      </c>
      <c r="K80">
        <v>6.71</v>
      </c>
      <c r="L80">
        <v>0</v>
      </c>
      <c r="M80">
        <f>G80-H80</f>
        <v>0</v>
      </c>
      <c r="N80" s="2">
        <f>L80*M80</f>
        <v>0</v>
      </c>
    </row>
    <row r="81" spans="1:14" x14ac:dyDescent="0.25">
      <c r="A81" t="s">
        <v>20</v>
      </c>
      <c r="B81">
        <v>1272</v>
      </c>
      <c r="C81" s="1">
        <v>43319</v>
      </c>
      <c r="D81" t="s">
        <v>43</v>
      </c>
      <c r="E81" s="1">
        <v>43283</v>
      </c>
      <c r="F81">
        <v>0</v>
      </c>
      <c r="G81" s="1">
        <v>43304</v>
      </c>
      <c r="H81" s="1">
        <v>43304</v>
      </c>
      <c r="I81" t="s">
        <v>16</v>
      </c>
      <c r="J81">
        <v>43.27</v>
      </c>
      <c r="K81">
        <v>43.27</v>
      </c>
      <c r="L81">
        <v>0</v>
      </c>
      <c r="M81">
        <f>G81-H81</f>
        <v>0</v>
      </c>
      <c r="N81" s="2">
        <f>L81*M81</f>
        <v>0</v>
      </c>
    </row>
    <row r="82" spans="1:14" x14ac:dyDescent="0.25">
      <c r="A82" t="s">
        <v>20</v>
      </c>
      <c r="B82">
        <v>1272</v>
      </c>
      <c r="C82" s="1">
        <v>43319</v>
      </c>
      <c r="D82" t="s">
        <v>44</v>
      </c>
      <c r="E82" s="1">
        <v>43283</v>
      </c>
      <c r="F82">
        <v>0</v>
      </c>
      <c r="G82" s="1">
        <v>43304</v>
      </c>
      <c r="H82" s="1">
        <v>43304</v>
      </c>
      <c r="I82" t="s">
        <v>16</v>
      </c>
      <c r="J82">
        <v>54.38</v>
      </c>
      <c r="K82">
        <v>54.38</v>
      </c>
      <c r="L82">
        <v>0</v>
      </c>
      <c r="M82">
        <f>G82-H82</f>
        <v>0</v>
      </c>
      <c r="N82" s="2">
        <f>L82*M82</f>
        <v>0</v>
      </c>
    </row>
    <row r="83" spans="1:14" x14ac:dyDescent="0.25">
      <c r="A83" t="s">
        <v>20</v>
      </c>
      <c r="B83">
        <v>1273</v>
      </c>
      <c r="C83" s="1">
        <v>43319</v>
      </c>
      <c r="D83" t="s">
        <v>42</v>
      </c>
      <c r="E83" s="1">
        <v>43283</v>
      </c>
      <c r="F83">
        <v>0</v>
      </c>
      <c r="G83" s="1">
        <v>43304</v>
      </c>
      <c r="H83" s="1">
        <v>43304</v>
      </c>
      <c r="I83" t="s">
        <v>16</v>
      </c>
      <c r="J83">
        <v>10.51</v>
      </c>
      <c r="K83">
        <v>10.51</v>
      </c>
      <c r="L83">
        <v>0</v>
      </c>
      <c r="M83">
        <f>G83-H83</f>
        <v>0</v>
      </c>
      <c r="N83" s="2">
        <f>L83*M83</f>
        <v>0</v>
      </c>
    </row>
    <row r="84" spans="1:14" x14ac:dyDescent="0.25">
      <c r="A84" t="s">
        <v>20</v>
      </c>
      <c r="B84">
        <v>1274</v>
      </c>
      <c r="C84" s="1">
        <v>43319</v>
      </c>
      <c r="D84" t="s">
        <v>46</v>
      </c>
      <c r="E84" s="1">
        <v>43283</v>
      </c>
      <c r="F84">
        <v>0</v>
      </c>
      <c r="G84" s="1">
        <v>43304</v>
      </c>
      <c r="H84" s="1">
        <v>43304</v>
      </c>
      <c r="I84" t="s">
        <v>16</v>
      </c>
      <c r="J84">
        <v>13.4</v>
      </c>
      <c r="K84">
        <v>13.4</v>
      </c>
      <c r="L84">
        <v>0</v>
      </c>
      <c r="M84">
        <f>G84-H84</f>
        <v>0</v>
      </c>
      <c r="N84" s="2">
        <f>L84*M84</f>
        <v>0</v>
      </c>
    </row>
    <row r="85" spans="1:14" x14ac:dyDescent="0.25">
      <c r="A85" t="s">
        <v>20</v>
      </c>
      <c r="B85">
        <v>1275</v>
      </c>
      <c r="C85" s="1">
        <v>43319</v>
      </c>
      <c r="D85" t="s">
        <v>38</v>
      </c>
      <c r="E85" s="1">
        <v>43283</v>
      </c>
      <c r="F85">
        <v>0</v>
      </c>
      <c r="G85" s="1">
        <v>43304</v>
      </c>
      <c r="H85" s="1">
        <v>43304</v>
      </c>
      <c r="I85" t="s">
        <v>16</v>
      </c>
      <c r="J85">
        <v>82.02</v>
      </c>
      <c r="K85">
        <v>82.02</v>
      </c>
      <c r="L85">
        <v>0</v>
      </c>
      <c r="M85">
        <f>G85-H85</f>
        <v>0</v>
      </c>
      <c r="N85" s="2">
        <f>L85*M85</f>
        <v>0</v>
      </c>
    </row>
    <row r="86" spans="1:14" x14ac:dyDescent="0.25">
      <c r="A86" t="s">
        <v>20</v>
      </c>
      <c r="B86">
        <v>1276</v>
      </c>
      <c r="C86" s="1">
        <v>43319</v>
      </c>
      <c r="D86" t="s">
        <v>47</v>
      </c>
      <c r="E86" s="1">
        <v>43283</v>
      </c>
      <c r="F86">
        <v>0</v>
      </c>
      <c r="G86" s="1">
        <v>43304</v>
      </c>
      <c r="H86" s="1">
        <v>43304</v>
      </c>
      <c r="I86" t="s">
        <v>16</v>
      </c>
      <c r="J86">
        <v>6.23</v>
      </c>
      <c r="K86">
        <v>6.23</v>
      </c>
      <c r="L86">
        <v>0</v>
      </c>
      <c r="M86">
        <f>G86-H86</f>
        <v>0</v>
      </c>
      <c r="N86" s="2">
        <f>L86*M86</f>
        <v>0</v>
      </c>
    </row>
    <row r="87" spans="1:14" x14ac:dyDescent="0.25">
      <c r="A87" t="s">
        <v>20</v>
      </c>
      <c r="B87">
        <v>1277</v>
      </c>
      <c r="C87" s="1">
        <v>43319</v>
      </c>
      <c r="D87" t="s">
        <v>45</v>
      </c>
      <c r="E87" s="1">
        <v>43283</v>
      </c>
      <c r="F87">
        <v>0</v>
      </c>
      <c r="G87" s="1">
        <v>43304</v>
      </c>
      <c r="H87" s="1">
        <v>43304</v>
      </c>
      <c r="I87" t="s">
        <v>16</v>
      </c>
      <c r="J87">
        <v>631.08000000000004</v>
      </c>
      <c r="K87">
        <v>631.08000000000004</v>
      </c>
      <c r="L87">
        <v>0</v>
      </c>
      <c r="M87">
        <f>G87-H87</f>
        <v>0</v>
      </c>
      <c r="N87" s="2">
        <f>L87*M87</f>
        <v>0</v>
      </c>
    </row>
    <row r="88" spans="1:14" x14ac:dyDescent="0.25">
      <c r="A88" t="s">
        <v>23</v>
      </c>
      <c r="B88">
        <v>1278</v>
      </c>
      <c r="C88" s="1">
        <v>43319</v>
      </c>
      <c r="D88" s="3" t="s">
        <v>25</v>
      </c>
      <c r="E88" s="1">
        <v>43196</v>
      </c>
      <c r="F88">
        <v>0</v>
      </c>
      <c r="G88" s="1">
        <v>43283</v>
      </c>
      <c r="H88" s="1">
        <v>43283</v>
      </c>
      <c r="I88" t="s">
        <v>16</v>
      </c>
      <c r="J88">
        <v>6.38</v>
      </c>
      <c r="K88">
        <v>6.38</v>
      </c>
      <c r="L88">
        <v>0</v>
      </c>
      <c r="M88">
        <f>G88-H88</f>
        <v>0</v>
      </c>
      <c r="N88" s="2">
        <f>L88*M88</f>
        <v>0</v>
      </c>
    </row>
    <row r="89" spans="1:14" x14ac:dyDescent="0.25">
      <c r="A89" t="s">
        <v>23</v>
      </c>
      <c r="B89">
        <v>1278</v>
      </c>
      <c r="C89" s="1">
        <v>43319</v>
      </c>
      <c r="D89" s="3" t="s">
        <v>31</v>
      </c>
      <c r="E89" s="1">
        <v>43196</v>
      </c>
      <c r="F89">
        <v>0</v>
      </c>
      <c r="G89" s="1">
        <v>43283</v>
      </c>
      <c r="H89" s="1">
        <v>43283</v>
      </c>
      <c r="I89" t="s">
        <v>16</v>
      </c>
      <c r="J89">
        <v>10.09</v>
      </c>
      <c r="K89">
        <v>10.09</v>
      </c>
      <c r="L89">
        <v>0</v>
      </c>
      <c r="M89">
        <f>G89-H89</f>
        <v>0</v>
      </c>
      <c r="N89" s="2">
        <f>L89*M89</f>
        <v>0</v>
      </c>
    </row>
    <row r="90" spans="1:14" x14ac:dyDescent="0.25">
      <c r="A90" t="s">
        <v>23</v>
      </c>
      <c r="B90">
        <v>1278</v>
      </c>
      <c r="C90" s="1">
        <v>43319</v>
      </c>
      <c r="D90" s="3" t="s">
        <v>26</v>
      </c>
      <c r="E90" s="1">
        <v>43196</v>
      </c>
      <c r="F90">
        <v>0</v>
      </c>
      <c r="G90" s="1">
        <v>43283</v>
      </c>
      <c r="H90" s="1">
        <v>43283</v>
      </c>
      <c r="I90" t="s">
        <v>16</v>
      </c>
      <c r="J90">
        <v>10.94</v>
      </c>
      <c r="K90">
        <v>10.94</v>
      </c>
      <c r="L90">
        <v>0</v>
      </c>
      <c r="M90">
        <f>G90-H90</f>
        <v>0</v>
      </c>
      <c r="N90" s="2">
        <f>L90*M90</f>
        <v>0</v>
      </c>
    </row>
    <row r="91" spans="1:14" x14ac:dyDescent="0.25">
      <c r="A91" t="s">
        <v>23</v>
      </c>
      <c r="B91">
        <v>1278</v>
      </c>
      <c r="C91" s="1">
        <v>43319</v>
      </c>
      <c r="D91" s="3" t="s">
        <v>33</v>
      </c>
      <c r="E91" s="1">
        <v>43196</v>
      </c>
      <c r="F91">
        <v>0</v>
      </c>
      <c r="G91" s="1">
        <v>43283</v>
      </c>
      <c r="H91" s="1">
        <v>43283</v>
      </c>
      <c r="I91" t="s">
        <v>16</v>
      </c>
      <c r="J91">
        <v>8.81</v>
      </c>
      <c r="K91">
        <v>8.81</v>
      </c>
      <c r="L91">
        <v>0</v>
      </c>
      <c r="M91">
        <f>G91-H91</f>
        <v>0</v>
      </c>
      <c r="N91" s="2">
        <f>L91*M91</f>
        <v>0</v>
      </c>
    </row>
    <row r="92" spans="1:14" x14ac:dyDescent="0.25">
      <c r="A92" t="s">
        <v>23</v>
      </c>
      <c r="B92">
        <v>1279</v>
      </c>
      <c r="C92" s="1">
        <v>43319</v>
      </c>
      <c r="D92" s="3" t="s">
        <v>30</v>
      </c>
      <c r="E92" s="1">
        <v>43196</v>
      </c>
      <c r="F92">
        <v>0</v>
      </c>
      <c r="G92" s="1">
        <v>43283</v>
      </c>
      <c r="H92" s="1">
        <v>43283</v>
      </c>
      <c r="I92" t="s">
        <v>16</v>
      </c>
      <c r="J92">
        <v>18.559999999999999</v>
      </c>
      <c r="K92">
        <v>18.559999999999999</v>
      </c>
      <c r="L92">
        <v>0</v>
      </c>
      <c r="M92">
        <f>G92-H92</f>
        <v>0</v>
      </c>
      <c r="N92" s="2">
        <f>L92*M92</f>
        <v>0</v>
      </c>
    </row>
    <row r="93" spans="1:14" x14ac:dyDescent="0.25">
      <c r="A93" t="s">
        <v>23</v>
      </c>
      <c r="B93">
        <v>1280</v>
      </c>
      <c r="C93" s="1">
        <v>43319</v>
      </c>
      <c r="D93" s="3" t="s">
        <v>24</v>
      </c>
      <c r="E93" s="1">
        <v>43196</v>
      </c>
      <c r="F93">
        <v>0</v>
      </c>
      <c r="G93" s="1">
        <v>43283</v>
      </c>
      <c r="H93" s="1">
        <v>43283</v>
      </c>
      <c r="I93" t="s">
        <v>16</v>
      </c>
      <c r="J93">
        <v>6.38</v>
      </c>
      <c r="K93">
        <v>6.38</v>
      </c>
      <c r="L93">
        <v>0</v>
      </c>
      <c r="M93">
        <f>G93-H93</f>
        <v>0</v>
      </c>
      <c r="N93" s="2">
        <f>L93*M93</f>
        <v>0</v>
      </c>
    </row>
    <row r="94" spans="1:14" x14ac:dyDescent="0.25">
      <c r="A94" t="s">
        <v>23</v>
      </c>
      <c r="B94">
        <v>1280</v>
      </c>
      <c r="C94" s="1">
        <v>43319</v>
      </c>
      <c r="D94" s="3" t="s">
        <v>32</v>
      </c>
      <c r="E94" s="1">
        <v>43196</v>
      </c>
      <c r="F94">
        <v>0</v>
      </c>
      <c r="G94" s="1">
        <v>43283</v>
      </c>
      <c r="H94" s="1">
        <v>43283</v>
      </c>
      <c r="I94" t="s">
        <v>16</v>
      </c>
      <c r="J94">
        <v>13.21</v>
      </c>
      <c r="K94">
        <v>13.21</v>
      </c>
      <c r="L94">
        <v>0</v>
      </c>
      <c r="M94">
        <f>G94-H94</f>
        <v>0</v>
      </c>
      <c r="N94" s="2">
        <f>L94*M94</f>
        <v>0</v>
      </c>
    </row>
    <row r="95" spans="1:14" x14ac:dyDescent="0.25">
      <c r="A95" t="s">
        <v>23</v>
      </c>
      <c r="B95">
        <v>1281</v>
      </c>
      <c r="C95" s="1">
        <v>43319</v>
      </c>
      <c r="D95" s="3" t="s">
        <v>28</v>
      </c>
      <c r="E95" s="1">
        <v>43196</v>
      </c>
      <c r="F95">
        <v>0</v>
      </c>
      <c r="G95" s="1">
        <v>43283</v>
      </c>
      <c r="H95" s="1">
        <v>43283</v>
      </c>
      <c r="I95" t="s">
        <v>16</v>
      </c>
      <c r="J95">
        <v>14.39</v>
      </c>
      <c r="K95">
        <v>14.39</v>
      </c>
      <c r="L95">
        <v>0</v>
      </c>
      <c r="M95">
        <f>G95-H95</f>
        <v>0</v>
      </c>
      <c r="N95" s="2">
        <f>L95*M95</f>
        <v>0</v>
      </c>
    </row>
    <row r="96" spans="1:14" x14ac:dyDescent="0.25">
      <c r="A96" t="s">
        <v>23</v>
      </c>
      <c r="B96">
        <v>1282</v>
      </c>
      <c r="C96" s="1">
        <v>43319</v>
      </c>
      <c r="D96" s="3" t="s">
        <v>27</v>
      </c>
      <c r="E96" s="1">
        <v>43196</v>
      </c>
      <c r="F96">
        <v>0</v>
      </c>
      <c r="G96" s="1">
        <v>43283</v>
      </c>
      <c r="H96" s="1">
        <v>43283</v>
      </c>
      <c r="I96" t="s">
        <v>16</v>
      </c>
      <c r="J96">
        <v>15.98</v>
      </c>
      <c r="K96">
        <v>15.98</v>
      </c>
      <c r="L96">
        <v>0</v>
      </c>
      <c r="M96">
        <f>G96-H96</f>
        <v>0</v>
      </c>
      <c r="N96" s="2">
        <f>L96*M96</f>
        <v>0</v>
      </c>
    </row>
    <row r="97" spans="1:14" x14ac:dyDescent="0.25">
      <c r="A97" t="s">
        <v>23</v>
      </c>
      <c r="B97">
        <v>1283</v>
      </c>
      <c r="C97" s="1">
        <v>43319</v>
      </c>
      <c r="D97" s="3" t="s">
        <v>29</v>
      </c>
      <c r="E97" s="1">
        <v>43196</v>
      </c>
      <c r="F97">
        <v>0</v>
      </c>
      <c r="G97" s="1">
        <v>43283</v>
      </c>
      <c r="H97" s="1">
        <v>43283</v>
      </c>
      <c r="I97" t="s">
        <v>16</v>
      </c>
      <c r="J97">
        <v>18.5</v>
      </c>
      <c r="K97">
        <v>18.5</v>
      </c>
      <c r="L97">
        <v>0</v>
      </c>
      <c r="M97">
        <f>G97-H97</f>
        <v>0</v>
      </c>
      <c r="N97" s="2">
        <f>L97*M97</f>
        <v>0</v>
      </c>
    </row>
    <row r="98" spans="1:14" x14ac:dyDescent="0.25">
      <c r="A98" t="s">
        <v>103</v>
      </c>
      <c r="B98">
        <v>1344</v>
      </c>
      <c r="C98" s="1">
        <v>43340</v>
      </c>
      <c r="D98" t="s">
        <v>104</v>
      </c>
      <c r="E98" s="1">
        <v>43307</v>
      </c>
      <c r="F98">
        <v>0</v>
      </c>
      <c r="G98" s="1">
        <v>43340</v>
      </c>
      <c r="H98" s="1">
        <v>43343</v>
      </c>
      <c r="I98" t="s">
        <v>16</v>
      </c>
      <c r="J98" s="2">
        <v>1156.6500000000001</v>
      </c>
      <c r="K98">
        <v>44.49</v>
      </c>
      <c r="L98" s="2">
        <v>1112.1600000000001</v>
      </c>
      <c r="M98">
        <f>G98-H98</f>
        <v>-3</v>
      </c>
      <c r="N98" s="2">
        <f>L98*M98</f>
        <v>-3336.4800000000005</v>
      </c>
    </row>
    <row r="99" spans="1:14" x14ac:dyDescent="0.25">
      <c r="A99" t="s">
        <v>82</v>
      </c>
      <c r="B99">
        <v>1345</v>
      </c>
      <c r="C99" s="1">
        <v>43340</v>
      </c>
      <c r="D99" t="s">
        <v>83</v>
      </c>
      <c r="E99" s="1">
        <v>43307</v>
      </c>
      <c r="F99">
        <v>0</v>
      </c>
      <c r="G99" s="1">
        <v>43340</v>
      </c>
      <c r="H99" s="1">
        <v>43338</v>
      </c>
      <c r="I99" t="s">
        <v>16</v>
      </c>
      <c r="J99" s="2">
        <v>2000</v>
      </c>
      <c r="K99">
        <v>0</v>
      </c>
      <c r="L99" s="2">
        <v>2000</v>
      </c>
      <c r="M99">
        <f>G99-H99</f>
        <v>2</v>
      </c>
      <c r="N99" s="2">
        <f>L99*M99</f>
        <v>4000</v>
      </c>
    </row>
    <row r="100" spans="1:14" x14ac:dyDescent="0.25">
      <c r="A100" t="s">
        <v>160</v>
      </c>
      <c r="B100">
        <v>1346</v>
      </c>
      <c r="C100" s="1">
        <v>43340</v>
      </c>
      <c r="D100" t="s">
        <v>161</v>
      </c>
      <c r="E100" s="1">
        <v>43334</v>
      </c>
      <c r="F100">
        <v>0</v>
      </c>
      <c r="G100" s="1">
        <v>43340</v>
      </c>
      <c r="H100" s="1">
        <v>43366</v>
      </c>
      <c r="I100" t="s">
        <v>16</v>
      </c>
      <c r="J100">
        <v>144.1</v>
      </c>
      <c r="K100">
        <v>25.99</v>
      </c>
      <c r="L100">
        <v>118.11</v>
      </c>
      <c r="M100">
        <f>G100-H100</f>
        <v>-26</v>
      </c>
      <c r="N100" s="2">
        <f>L100*M100</f>
        <v>-3070.86</v>
      </c>
    </row>
    <row r="101" spans="1:14" x14ac:dyDescent="0.25">
      <c r="A101" t="s">
        <v>89</v>
      </c>
      <c r="B101">
        <v>1347</v>
      </c>
      <c r="C101" s="1">
        <v>43340</v>
      </c>
      <c r="D101" t="s">
        <v>90</v>
      </c>
      <c r="E101" s="1">
        <v>43287</v>
      </c>
      <c r="F101">
        <v>0</v>
      </c>
      <c r="G101" s="1">
        <v>43340</v>
      </c>
      <c r="H101" s="1">
        <v>43338</v>
      </c>
      <c r="I101" t="s">
        <v>16</v>
      </c>
      <c r="J101" s="2">
        <v>1831.09</v>
      </c>
      <c r="K101">
        <v>87.19</v>
      </c>
      <c r="L101" s="2">
        <v>1743.9</v>
      </c>
      <c r="M101">
        <f>G101-H101</f>
        <v>2</v>
      </c>
      <c r="N101" s="2">
        <f>L101*M101</f>
        <v>3487.8</v>
      </c>
    </row>
    <row r="102" spans="1:14" x14ac:dyDescent="0.25">
      <c r="A102" t="s">
        <v>172</v>
      </c>
      <c r="B102">
        <v>1351</v>
      </c>
      <c r="C102" s="1">
        <v>43340</v>
      </c>
      <c r="D102" t="s">
        <v>173</v>
      </c>
      <c r="E102" s="1">
        <v>43313</v>
      </c>
      <c r="F102">
        <v>0</v>
      </c>
      <c r="G102" s="1">
        <v>43340</v>
      </c>
      <c r="H102" s="1">
        <v>43373</v>
      </c>
      <c r="I102" t="s">
        <v>16</v>
      </c>
      <c r="J102">
        <v>129.32</v>
      </c>
      <c r="K102">
        <v>23.32</v>
      </c>
      <c r="L102">
        <v>106</v>
      </c>
      <c r="M102">
        <f>G102-H102</f>
        <v>-33</v>
      </c>
      <c r="N102" s="2">
        <f>L102*M102</f>
        <v>-3498</v>
      </c>
    </row>
    <row r="103" spans="1:14" x14ac:dyDescent="0.25">
      <c r="A103" t="s">
        <v>116</v>
      </c>
      <c r="B103">
        <v>1352</v>
      </c>
      <c r="C103" s="1">
        <v>43340</v>
      </c>
      <c r="D103" t="s">
        <v>117</v>
      </c>
      <c r="E103" s="1">
        <v>43315</v>
      </c>
      <c r="F103">
        <v>0</v>
      </c>
      <c r="G103" s="1">
        <v>43340</v>
      </c>
      <c r="H103" s="1">
        <v>43349</v>
      </c>
      <c r="I103" t="s">
        <v>16</v>
      </c>
      <c r="J103" s="2">
        <v>1037</v>
      </c>
      <c r="K103">
        <v>187</v>
      </c>
      <c r="L103">
        <v>850</v>
      </c>
      <c r="M103">
        <f>G103-H103</f>
        <v>-9</v>
      </c>
      <c r="N103" s="2">
        <f>L103*M103</f>
        <v>-7650</v>
      </c>
    </row>
    <row r="104" spans="1:14" x14ac:dyDescent="0.25">
      <c r="A104" t="s">
        <v>100</v>
      </c>
      <c r="B104">
        <v>1353</v>
      </c>
      <c r="C104" s="1">
        <v>43340</v>
      </c>
      <c r="D104" t="str">
        <f>"0002134083"</f>
        <v>0002134083</v>
      </c>
      <c r="E104" s="1">
        <v>43312</v>
      </c>
      <c r="F104">
        <v>0</v>
      </c>
      <c r="G104" s="1">
        <v>43340</v>
      </c>
      <c r="H104" s="1">
        <v>43373</v>
      </c>
      <c r="I104" t="s">
        <v>16</v>
      </c>
      <c r="J104" s="2">
        <v>1403</v>
      </c>
      <c r="K104">
        <v>253</v>
      </c>
      <c r="L104" s="2">
        <v>1150</v>
      </c>
      <c r="M104">
        <f>G104-H104</f>
        <v>-33</v>
      </c>
      <c r="N104" s="2">
        <f>L104*M104</f>
        <v>-37950</v>
      </c>
    </row>
    <row r="105" spans="1:14" x14ac:dyDescent="0.25">
      <c r="A105" t="s">
        <v>98</v>
      </c>
      <c r="B105">
        <v>1354</v>
      </c>
      <c r="C105" s="1">
        <v>43340</v>
      </c>
      <c r="D105" t="s">
        <v>108</v>
      </c>
      <c r="E105" s="1">
        <v>43312</v>
      </c>
      <c r="F105">
        <v>0</v>
      </c>
      <c r="G105" s="1">
        <v>43340</v>
      </c>
      <c r="H105" s="1">
        <v>43346</v>
      </c>
      <c r="I105" t="s">
        <v>16</v>
      </c>
      <c r="J105">
        <v>50</v>
      </c>
      <c r="K105">
        <v>9.02</v>
      </c>
      <c r="L105">
        <v>40.98</v>
      </c>
      <c r="M105">
        <f>G105-H105</f>
        <v>-6</v>
      </c>
      <c r="N105" s="2">
        <f>L105*M105</f>
        <v>-245.88</v>
      </c>
    </row>
    <row r="106" spans="1:14" x14ac:dyDescent="0.25">
      <c r="A106" t="s">
        <v>110</v>
      </c>
      <c r="B106">
        <v>1355</v>
      </c>
      <c r="C106" s="1">
        <v>43340</v>
      </c>
      <c r="D106" t="s">
        <v>111</v>
      </c>
      <c r="E106" s="1">
        <v>43312</v>
      </c>
      <c r="F106">
        <v>0</v>
      </c>
      <c r="G106" s="1">
        <v>43340</v>
      </c>
      <c r="H106" s="1">
        <v>43346</v>
      </c>
      <c r="I106" t="s">
        <v>16</v>
      </c>
      <c r="J106">
        <v>475.8</v>
      </c>
      <c r="K106">
        <v>85.8</v>
      </c>
      <c r="L106">
        <v>390</v>
      </c>
      <c r="M106">
        <f>G106-H106</f>
        <v>-6</v>
      </c>
      <c r="N106" s="2">
        <f>L106*M106</f>
        <v>-2340</v>
      </c>
    </row>
    <row r="107" spans="1:14" x14ac:dyDescent="0.25">
      <c r="A107" t="s">
        <v>124</v>
      </c>
      <c r="B107">
        <v>1356</v>
      </c>
      <c r="C107" s="1">
        <v>43340</v>
      </c>
      <c r="D107" t="str">
        <f>"48"</f>
        <v>48</v>
      </c>
      <c r="E107" s="1">
        <v>43312</v>
      </c>
      <c r="F107">
        <v>0</v>
      </c>
      <c r="G107" s="1">
        <v>43340</v>
      </c>
      <c r="H107" s="1">
        <v>43353</v>
      </c>
      <c r="I107" t="s">
        <v>16</v>
      </c>
      <c r="J107" s="2">
        <v>11186.75</v>
      </c>
      <c r="K107" s="2">
        <v>1016.98</v>
      </c>
      <c r="L107" s="2">
        <v>10169.77</v>
      </c>
      <c r="M107">
        <f>G107-H107</f>
        <v>-13</v>
      </c>
      <c r="N107" s="2">
        <f>L107*M107</f>
        <v>-132207.01</v>
      </c>
    </row>
    <row r="108" spans="1:14" x14ac:dyDescent="0.25">
      <c r="A108" t="s">
        <v>115</v>
      </c>
      <c r="B108">
        <v>1357</v>
      </c>
      <c r="C108" s="1">
        <v>43340</v>
      </c>
      <c r="D108" t="str">
        <f>"58"</f>
        <v>58</v>
      </c>
      <c r="E108" s="1">
        <v>43312</v>
      </c>
      <c r="F108">
        <v>0</v>
      </c>
      <c r="G108" s="1">
        <v>43340</v>
      </c>
      <c r="H108" s="1">
        <v>43349</v>
      </c>
      <c r="I108" t="s">
        <v>16</v>
      </c>
      <c r="J108" s="2">
        <v>2046.72</v>
      </c>
      <c r="K108">
        <v>186.07</v>
      </c>
      <c r="L108" s="2">
        <v>1860.65</v>
      </c>
      <c r="M108">
        <f>G108-H108</f>
        <v>-9</v>
      </c>
      <c r="N108" s="2">
        <f>L108*M108</f>
        <v>-16745.850000000002</v>
      </c>
    </row>
    <row r="109" spans="1:14" x14ac:dyDescent="0.25">
      <c r="A109" t="s">
        <v>168</v>
      </c>
      <c r="B109">
        <v>1358</v>
      </c>
      <c r="C109" s="1">
        <v>43340</v>
      </c>
      <c r="D109" t="str">
        <f>"1194"</f>
        <v>1194</v>
      </c>
      <c r="E109" s="1">
        <v>43312</v>
      </c>
      <c r="F109">
        <v>0</v>
      </c>
      <c r="G109" s="1">
        <v>43340</v>
      </c>
      <c r="H109" s="1">
        <v>43373</v>
      </c>
      <c r="I109" t="s">
        <v>16</v>
      </c>
      <c r="J109" s="2">
        <v>1896.82</v>
      </c>
      <c r="K109">
        <v>172.44</v>
      </c>
      <c r="L109" s="2">
        <v>1724.38</v>
      </c>
      <c r="M109">
        <f>G109-H109</f>
        <v>-33</v>
      </c>
      <c r="N109" s="2">
        <f>L109*M109</f>
        <v>-56904.54</v>
      </c>
    </row>
    <row r="110" spans="1:14" x14ac:dyDescent="0.25">
      <c r="A110" t="s">
        <v>120</v>
      </c>
      <c r="B110">
        <v>1359</v>
      </c>
      <c r="C110" s="1">
        <v>43340</v>
      </c>
      <c r="D110" t="s">
        <v>121</v>
      </c>
      <c r="E110" s="1">
        <v>43312</v>
      </c>
      <c r="F110">
        <v>0</v>
      </c>
      <c r="G110" s="1">
        <v>43340</v>
      </c>
      <c r="H110" s="1">
        <v>43349</v>
      </c>
      <c r="I110" t="s">
        <v>16</v>
      </c>
      <c r="J110">
        <v>412.67</v>
      </c>
      <c r="K110">
        <v>74.42</v>
      </c>
      <c r="L110">
        <v>338.25</v>
      </c>
      <c r="M110">
        <f>G110-H110</f>
        <v>-9</v>
      </c>
      <c r="N110" s="2">
        <f>L110*M110</f>
        <v>-3044.25</v>
      </c>
    </row>
    <row r="111" spans="1:14" x14ac:dyDescent="0.25">
      <c r="A111" t="s">
        <v>101</v>
      </c>
      <c r="B111">
        <v>1360</v>
      </c>
      <c r="C111" s="1">
        <v>43340</v>
      </c>
      <c r="D111" t="s">
        <v>171</v>
      </c>
      <c r="E111" s="1">
        <v>43312</v>
      </c>
      <c r="F111">
        <v>0</v>
      </c>
      <c r="G111" s="1">
        <v>43340</v>
      </c>
      <c r="H111" s="1">
        <v>43373</v>
      </c>
      <c r="I111" t="s">
        <v>16</v>
      </c>
      <c r="J111">
        <v>78.569999999999993</v>
      </c>
      <c r="K111">
        <v>14.17</v>
      </c>
      <c r="L111">
        <v>64.400000000000006</v>
      </c>
      <c r="M111">
        <f>G111-H111</f>
        <v>-33</v>
      </c>
      <c r="N111" s="2">
        <f>L111*M111</f>
        <v>-2125.2000000000003</v>
      </c>
    </row>
    <row r="112" spans="1:14" x14ac:dyDescent="0.25">
      <c r="A112" t="s">
        <v>101</v>
      </c>
      <c r="B112">
        <v>1361</v>
      </c>
      <c r="C112" s="1">
        <v>43340</v>
      </c>
      <c r="D112" t="s">
        <v>102</v>
      </c>
      <c r="E112" s="1">
        <v>43281</v>
      </c>
      <c r="F112">
        <v>0</v>
      </c>
      <c r="G112" s="1">
        <v>43340</v>
      </c>
      <c r="H112" s="1">
        <v>43343</v>
      </c>
      <c r="I112" t="s">
        <v>16</v>
      </c>
      <c r="J112">
        <v>277.55</v>
      </c>
      <c r="K112">
        <v>50.05</v>
      </c>
      <c r="L112">
        <v>227.5</v>
      </c>
      <c r="M112">
        <f>G112-H112</f>
        <v>-3</v>
      </c>
      <c r="N112" s="2">
        <f>L112*M112</f>
        <v>-682.5</v>
      </c>
    </row>
    <row r="113" spans="1:14" x14ac:dyDescent="0.25">
      <c r="A113" t="s">
        <v>84</v>
      </c>
      <c r="B113">
        <v>1362</v>
      </c>
      <c r="C113" s="1">
        <v>43340</v>
      </c>
      <c r="D113" t="s">
        <v>86</v>
      </c>
      <c r="E113" s="1">
        <v>43300</v>
      </c>
      <c r="F113">
        <v>0</v>
      </c>
      <c r="G113" s="1">
        <v>43340</v>
      </c>
      <c r="H113" s="1">
        <v>43338</v>
      </c>
      <c r="I113" t="s">
        <v>16</v>
      </c>
      <c r="J113" s="2">
        <v>1172.52</v>
      </c>
      <c r="K113">
        <v>211.44</v>
      </c>
      <c r="L113">
        <v>961.08</v>
      </c>
      <c r="M113">
        <f>G113-H113</f>
        <v>2</v>
      </c>
      <c r="N113" s="2">
        <f>L113*M113</f>
        <v>1922.16</v>
      </c>
    </row>
    <row r="114" spans="1:14" x14ac:dyDescent="0.25">
      <c r="A114" t="s">
        <v>84</v>
      </c>
      <c r="B114">
        <v>1363</v>
      </c>
      <c r="C114" s="1">
        <v>43340</v>
      </c>
      <c r="D114" t="s">
        <v>85</v>
      </c>
      <c r="E114" s="1">
        <v>43300</v>
      </c>
      <c r="F114">
        <v>0</v>
      </c>
      <c r="G114" s="1">
        <v>43340</v>
      </c>
      <c r="H114" s="1">
        <v>43338</v>
      </c>
      <c r="I114" t="s">
        <v>16</v>
      </c>
      <c r="J114">
        <v>353.8</v>
      </c>
      <c r="K114">
        <v>63.8</v>
      </c>
      <c r="L114">
        <v>290</v>
      </c>
      <c r="M114">
        <f>G114-H114</f>
        <v>2</v>
      </c>
      <c r="N114" s="2">
        <f>L114*M114</f>
        <v>580</v>
      </c>
    </row>
    <row r="115" spans="1:14" x14ac:dyDescent="0.25">
      <c r="A115" t="s">
        <v>109</v>
      </c>
      <c r="B115">
        <v>1364</v>
      </c>
      <c r="C115" s="1">
        <v>43340</v>
      </c>
      <c r="D115" t="str">
        <f>"8"</f>
        <v>8</v>
      </c>
      <c r="E115" s="1">
        <v>43312</v>
      </c>
      <c r="F115">
        <v>0</v>
      </c>
      <c r="G115" s="1">
        <v>43340</v>
      </c>
      <c r="H115" s="1">
        <v>43346</v>
      </c>
      <c r="I115" t="s">
        <v>16</v>
      </c>
      <c r="J115" s="2">
        <v>4392</v>
      </c>
      <c r="K115">
        <v>792</v>
      </c>
      <c r="L115" s="2">
        <v>3600</v>
      </c>
      <c r="M115">
        <f>G115-H115</f>
        <v>-6</v>
      </c>
      <c r="N115" s="2">
        <f>L115*M115</f>
        <v>-21600</v>
      </c>
    </row>
    <row r="116" spans="1:14" x14ac:dyDescent="0.25">
      <c r="A116" t="s">
        <v>98</v>
      </c>
      <c r="B116">
        <v>1365</v>
      </c>
      <c r="C116" s="1">
        <v>43340</v>
      </c>
      <c r="D116" t="s">
        <v>108</v>
      </c>
      <c r="E116" s="1">
        <v>43312</v>
      </c>
      <c r="F116">
        <v>0</v>
      </c>
      <c r="G116" s="1">
        <v>43340</v>
      </c>
      <c r="H116" s="1">
        <v>43346</v>
      </c>
      <c r="I116" t="s">
        <v>16</v>
      </c>
      <c r="J116">
        <v>162.18</v>
      </c>
      <c r="K116">
        <v>29.24</v>
      </c>
      <c r="L116">
        <v>132.94</v>
      </c>
      <c r="M116">
        <f>G116-H116</f>
        <v>-6</v>
      </c>
      <c r="N116" s="2">
        <f>L116*M116</f>
        <v>-797.64</v>
      </c>
    </row>
    <row r="117" spans="1:14" x14ac:dyDescent="0.25">
      <c r="A117" t="s">
        <v>122</v>
      </c>
      <c r="B117">
        <v>1366</v>
      </c>
      <c r="C117" s="1">
        <v>43340</v>
      </c>
      <c r="D117" t="s">
        <v>123</v>
      </c>
      <c r="E117" s="1">
        <v>43312</v>
      </c>
      <c r="F117">
        <v>0</v>
      </c>
      <c r="G117" s="1">
        <v>43340</v>
      </c>
      <c r="H117" s="1">
        <v>43349</v>
      </c>
      <c r="I117" t="s">
        <v>16</v>
      </c>
      <c r="J117" s="2">
        <v>2013</v>
      </c>
      <c r="K117">
        <v>363</v>
      </c>
      <c r="L117" s="2">
        <v>1650</v>
      </c>
      <c r="M117">
        <f>G117-H117</f>
        <v>-9</v>
      </c>
      <c r="N117" s="2">
        <f>L117*M117</f>
        <v>-14850</v>
      </c>
    </row>
    <row r="118" spans="1:14" x14ac:dyDescent="0.25">
      <c r="A118" t="s">
        <v>14</v>
      </c>
      <c r="B118">
        <v>1368</v>
      </c>
      <c r="C118" s="1">
        <v>43341</v>
      </c>
      <c r="D118" t="s">
        <v>97</v>
      </c>
      <c r="E118" s="1">
        <v>43311</v>
      </c>
      <c r="F118">
        <v>0</v>
      </c>
      <c r="G118" s="1">
        <v>43341</v>
      </c>
      <c r="H118" s="1">
        <v>43343</v>
      </c>
      <c r="I118" t="s">
        <v>16</v>
      </c>
      <c r="J118" s="2">
        <v>1268.8</v>
      </c>
      <c r="K118">
        <v>0</v>
      </c>
      <c r="L118" s="2">
        <v>1268.8</v>
      </c>
      <c r="M118">
        <f>G118-H118</f>
        <v>-2</v>
      </c>
      <c r="N118" s="2">
        <f>L118*M118</f>
        <v>-2537.6</v>
      </c>
    </row>
    <row r="119" spans="1:14" x14ac:dyDescent="0.25">
      <c r="A119" t="s">
        <v>20</v>
      </c>
      <c r="B119">
        <v>1374</v>
      </c>
      <c r="C119" s="1">
        <v>43341</v>
      </c>
      <c r="D119" t="s">
        <v>54</v>
      </c>
      <c r="E119" s="1">
        <v>43313</v>
      </c>
      <c r="F119">
        <v>0</v>
      </c>
      <c r="G119" s="1">
        <v>43333</v>
      </c>
      <c r="H119" s="1">
        <v>43333</v>
      </c>
      <c r="I119" t="s">
        <v>16</v>
      </c>
      <c r="J119">
        <v>238.19</v>
      </c>
      <c r="K119">
        <v>0</v>
      </c>
      <c r="L119">
        <v>238.19</v>
      </c>
      <c r="M119">
        <f>G119-H119</f>
        <v>0</v>
      </c>
      <c r="N119" s="2">
        <f>L119*M119</f>
        <v>0</v>
      </c>
    </row>
    <row r="120" spans="1:14" x14ac:dyDescent="0.25">
      <c r="A120" t="s">
        <v>20</v>
      </c>
      <c r="B120">
        <v>1375</v>
      </c>
      <c r="C120" s="1">
        <v>43341</v>
      </c>
      <c r="D120" t="s">
        <v>55</v>
      </c>
      <c r="E120" s="1">
        <v>43313</v>
      </c>
      <c r="F120">
        <v>0</v>
      </c>
      <c r="G120" s="1">
        <v>43333</v>
      </c>
      <c r="H120" s="1">
        <v>43333</v>
      </c>
      <c r="I120" t="s">
        <v>16</v>
      </c>
      <c r="J120">
        <v>42.03</v>
      </c>
      <c r="K120">
        <v>0</v>
      </c>
      <c r="L120">
        <v>42.03</v>
      </c>
      <c r="M120">
        <f>G120-H120</f>
        <v>0</v>
      </c>
      <c r="N120" s="2">
        <f>L120*M120</f>
        <v>0</v>
      </c>
    </row>
    <row r="121" spans="1:14" x14ac:dyDescent="0.25">
      <c r="A121" t="s">
        <v>20</v>
      </c>
      <c r="B121">
        <v>1376</v>
      </c>
      <c r="C121" s="1">
        <v>43341</v>
      </c>
      <c r="D121" t="s">
        <v>52</v>
      </c>
      <c r="E121" s="1">
        <v>43313</v>
      </c>
      <c r="F121">
        <v>0</v>
      </c>
      <c r="G121" s="1">
        <v>43333</v>
      </c>
      <c r="H121" s="1">
        <v>43333</v>
      </c>
      <c r="I121" t="s">
        <v>16</v>
      </c>
      <c r="J121">
        <v>146.71</v>
      </c>
      <c r="K121">
        <v>0</v>
      </c>
      <c r="L121">
        <v>146.71</v>
      </c>
      <c r="M121">
        <f>G121-H121</f>
        <v>0</v>
      </c>
      <c r="N121" s="2">
        <f>L121*M121</f>
        <v>0</v>
      </c>
    </row>
    <row r="122" spans="1:14" x14ac:dyDescent="0.25">
      <c r="A122" t="s">
        <v>20</v>
      </c>
      <c r="B122">
        <v>1377</v>
      </c>
      <c r="C122" s="1">
        <v>43341</v>
      </c>
      <c r="D122" t="s">
        <v>59</v>
      </c>
      <c r="E122" s="1">
        <v>43313</v>
      </c>
      <c r="F122">
        <v>0</v>
      </c>
      <c r="G122" s="1">
        <v>43333</v>
      </c>
      <c r="H122" s="1">
        <v>43333</v>
      </c>
      <c r="I122" t="s">
        <v>16</v>
      </c>
      <c r="J122">
        <v>22.6</v>
      </c>
      <c r="K122">
        <v>0</v>
      </c>
      <c r="L122">
        <v>22.6</v>
      </c>
      <c r="M122">
        <f>G122-H122</f>
        <v>0</v>
      </c>
      <c r="N122" s="2">
        <f>L122*M122</f>
        <v>0</v>
      </c>
    </row>
    <row r="123" spans="1:14" x14ac:dyDescent="0.25">
      <c r="A123" t="s">
        <v>20</v>
      </c>
      <c r="B123">
        <v>1378</v>
      </c>
      <c r="C123" s="1">
        <v>43341</v>
      </c>
      <c r="D123" t="s">
        <v>57</v>
      </c>
      <c r="E123" s="1">
        <v>43313</v>
      </c>
      <c r="F123">
        <v>0</v>
      </c>
      <c r="G123" s="1">
        <v>43333</v>
      </c>
      <c r="H123" s="1">
        <v>43333</v>
      </c>
      <c r="I123" t="s">
        <v>16</v>
      </c>
      <c r="J123">
        <v>174.76</v>
      </c>
      <c r="K123">
        <v>0</v>
      </c>
      <c r="L123">
        <v>174.76</v>
      </c>
      <c r="M123">
        <f>G123-H123</f>
        <v>0</v>
      </c>
      <c r="N123" s="2">
        <f>L123*M123</f>
        <v>0</v>
      </c>
    </row>
    <row r="124" spans="1:14" x14ac:dyDescent="0.25">
      <c r="A124" t="s">
        <v>20</v>
      </c>
      <c r="B124">
        <v>1379</v>
      </c>
      <c r="C124" s="1">
        <v>43341</v>
      </c>
      <c r="D124" t="s">
        <v>58</v>
      </c>
      <c r="E124" s="1">
        <v>43313</v>
      </c>
      <c r="F124">
        <v>0</v>
      </c>
      <c r="G124" s="1">
        <v>43333</v>
      </c>
      <c r="H124" s="1">
        <v>43333</v>
      </c>
      <c r="I124" t="s">
        <v>16</v>
      </c>
      <c r="J124">
        <v>204.97</v>
      </c>
      <c r="K124">
        <v>0</v>
      </c>
      <c r="L124">
        <v>204.97</v>
      </c>
      <c r="M124">
        <f>G124-H124</f>
        <v>0</v>
      </c>
      <c r="N124" s="2">
        <f>L124*M124</f>
        <v>0</v>
      </c>
    </row>
    <row r="125" spans="1:14" x14ac:dyDescent="0.25">
      <c r="A125" t="s">
        <v>20</v>
      </c>
      <c r="B125">
        <v>1380</v>
      </c>
      <c r="C125" s="1">
        <v>43341</v>
      </c>
      <c r="D125" t="s">
        <v>50</v>
      </c>
      <c r="E125" s="1">
        <v>43313</v>
      </c>
      <c r="F125">
        <v>0</v>
      </c>
      <c r="G125" s="1">
        <v>43333</v>
      </c>
      <c r="H125" s="1">
        <v>43333</v>
      </c>
      <c r="I125" t="s">
        <v>16</v>
      </c>
      <c r="J125">
        <v>26.33</v>
      </c>
      <c r="K125">
        <v>0</v>
      </c>
      <c r="L125">
        <v>26.33</v>
      </c>
      <c r="M125">
        <f>G125-H125</f>
        <v>0</v>
      </c>
      <c r="N125" s="2">
        <f>L125*M125</f>
        <v>0</v>
      </c>
    </row>
    <row r="126" spans="1:14" x14ac:dyDescent="0.25">
      <c r="A126" t="s">
        <v>20</v>
      </c>
      <c r="B126">
        <v>1381</v>
      </c>
      <c r="C126" s="1">
        <v>43341</v>
      </c>
      <c r="D126" t="s">
        <v>56</v>
      </c>
      <c r="E126" s="1">
        <v>43313</v>
      </c>
      <c r="F126">
        <v>0</v>
      </c>
      <c r="G126" s="1">
        <v>43333</v>
      </c>
      <c r="H126" s="1">
        <v>43333</v>
      </c>
      <c r="I126" t="s">
        <v>16</v>
      </c>
      <c r="J126">
        <v>243.04</v>
      </c>
      <c r="K126">
        <v>0</v>
      </c>
      <c r="L126">
        <v>243.04</v>
      </c>
      <c r="M126">
        <f>G126-H126</f>
        <v>0</v>
      </c>
      <c r="N126" s="2">
        <f>L126*M126</f>
        <v>0</v>
      </c>
    </row>
    <row r="127" spans="1:14" x14ac:dyDescent="0.25">
      <c r="A127" t="s">
        <v>20</v>
      </c>
      <c r="B127">
        <v>1382</v>
      </c>
      <c r="C127" s="1">
        <v>43341</v>
      </c>
      <c r="D127" t="s">
        <v>51</v>
      </c>
      <c r="E127" s="1">
        <v>43313</v>
      </c>
      <c r="F127">
        <v>0</v>
      </c>
      <c r="G127" s="1">
        <v>43333</v>
      </c>
      <c r="H127" s="1">
        <v>43333</v>
      </c>
      <c r="I127" t="s">
        <v>16</v>
      </c>
      <c r="J127">
        <v>16.670000000000002</v>
      </c>
      <c r="K127">
        <v>0</v>
      </c>
      <c r="L127">
        <v>16.670000000000002</v>
      </c>
      <c r="M127">
        <f>G127-H127</f>
        <v>0</v>
      </c>
      <c r="N127" s="2">
        <f>L127*M127</f>
        <v>0</v>
      </c>
    </row>
    <row r="128" spans="1:14" x14ac:dyDescent="0.25">
      <c r="A128" t="s">
        <v>20</v>
      </c>
      <c r="B128">
        <v>1383</v>
      </c>
      <c r="C128" s="1">
        <v>43341</v>
      </c>
      <c r="D128" t="s">
        <v>53</v>
      </c>
      <c r="E128" s="1">
        <v>43313</v>
      </c>
      <c r="F128">
        <v>0</v>
      </c>
      <c r="G128" s="1">
        <v>43333</v>
      </c>
      <c r="H128" s="1">
        <v>43333</v>
      </c>
      <c r="I128" t="s">
        <v>16</v>
      </c>
      <c r="J128" s="2">
        <v>3035.55</v>
      </c>
      <c r="K128">
        <v>0</v>
      </c>
      <c r="L128" s="2">
        <v>3035.55</v>
      </c>
      <c r="M128">
        <f>G128-H128</f>
        <v>0</v>
      </c>
      <c r="N128" s="2">
        <f>L128*M128</f>
        <v>0</v>
      </c>
    </row>
    <row r="129" spans="1:14" x14ac:dyDescent="0.25">
      <c r="A129" t="s">
        <v>20</v>
      </c>
      <c r="B129">
        <v>1384</v>
      </c>
      <c r="C129" s="1">
        <v>43341</v>
      </c>
      <c r="D129" t="s">
        <v>54</v>
      </c>
      <c r="E129" s="1">
        <v>43313</v>
      </c>
      <c r="F129">
        <v>0</v>
      </c>
      <c r="G129" s="1">
        <v>43333</v>
      </c>
      <c r="H129" s="1">
        <v>43333</v>
      </c>
      <c r="I129" t="s">
        <v>16</v>
      </c>
      <c r="J129">
        <v>52.4</v>
      </c>
      <c r="K129">
        <v>0</v>
      </c>
      <c r="L129">
        <v>52.4</v>
      </c>
      <c r="M129">
        <f>G129-H129</f>
        <v>0</v>
      </c>
      <c r="N129" s="2">
        <f>L129*M129</f>
        <v>0</v>
      </c>
    </row>
    <row r="130" spans="1:14" x14ac:dyDescent="0.25">
      <c r="A130" t="s">
        <v>20</v>
      </c>
      <c r="B130">
        <v>1385</v>
      </c>
      <c r="C130" s="1">
        <v>43341</v>
      </c>
      <c r="D130" t="s">
        <v>55</v>
      </c>
      <c r="E130" s="1">
        <v>43313</v>
      </c>
      <c r="F130">
        <v>0</v>
      </c>
      <c r="G130" s="1">
        <v>43333</v>
      </c>
      <c r="H130" s="1">
        <v>43333</v>
      </c>
      <c r="I130" t="s">
        <v>16</v>
      </c>
      <c r="J130">
        <v>9.25</v>
      </c>
      <c r="K130">
        <v>0</v>
      </c>
      <c r="L130">
        <v>9.25</v>
      </c>
      <c r="M130">
        <f>G130-H130</f>
        <v>0</v>
      </c>
      <c r="N130" s="2">
        <f>L130*M130</f>
        <v>0</v>
      </c>
    </row>
    <row r="131" spans="1:14" x14ac:dyDescent="0.25">
      <c r="A131" t="s">
        <v>20</v>
      </c>
      <c r="B131">
        <v>1386</v>
      </c>
      <c r="C131" s="1">
        <v>43341</v>
      </c>
      <c r="D131" t="s">
        <v>52</v>
      </c>
      <c r="E131" s="1">
        <v>43313</v>
      </c>
      <c r="F131">
        <v>0</v>
      </c>
      <c r="G131" s="1">
        <v>43333</v>
      </c>
      <c r="H131" s="1">
        <v>43333</v>
      </c>
      <c r="I131" t="s">
        <v>16</v>
      </c>
      <c r="J131">
        <v>32.28</v>
      </c>
      <c r="K131">
        <v>0</v>
      </c>
      <c r="L131">
        <v>32.28</v>
      </c>
      <c r="M131">
        <f>G131-H131</f>
        <v>0</v>
      </c>
      <c r="N131" s="2">
        <f>L131*M131</f>
        <v>0</v>
      </c>
    </row>
    <row r="132" spans="1:14" x14ac:dyDescent="0.25">
      <c r="A132" t="s">
        <v>20</v>
      </c>
      <c r="B132">
        <v>1387</v>
      </c>
      <c r="C132" s="1">
        <v>43341</v>
      </c>
      <c r="D132" t="s">
        <v>59</v>
      </c>
      <c r="E132" s="1">
        <v>43313</v>
      </c>
      <c r="F132">
        <v>0</v>
      </c>
      <c r="G132" s="1">
        <v>43333</v>
      </c>
      <c r="H132" s="1">
        <v>43333</v>
      </c>
      <c r="I132" t="s">
        <v>16</v>
      </c>
      <c r="J132">
        <v>4.97</v>
      </c>
      <c r="K132">
        <v>0</v>
      </c>
      <c r="L132">
        <v>4.97</v>
      </c>
      <c r="M132">
        <f>G132-H132</f>
        <v>0</v>
      </c>
      <c r="N132" s="2">
        <f>L132*M132</f>
        <v>0</v>
      </c>
    </row>
    <row r="133" spans="1:14" x14ac:dyDescent="0.25">
      <c r="A133" t="s">
        <v>20</v>
      </c>
      <c r="B133">
        <v>1388</v>
      </c>
      <c r="C133" s="1">
        <v>43341</v>
      </c>
      <c r="D133" t="s">
        <v>57</v>
      </c>
      <c r="E133" s="1">
        <v>43313</v>
      </c>
      <c r="F133">
        <v>0</v>
      </c>
      <c r="G133" s="1">
        <v>43333</v>
      </c>
      <c r="H133" s="1">
        <v>43333</v>
      </c>
      <c r="I133" t="s">
        <v>16</v>
      </c>
      <c r="J133">
        <v>38.450000000000003</v>
      </c>
      <c r="K133">
        <v>0</v>
      </c>
      <c r="L133">
        <v>38.450000000000003</v>
      </c>
      <c r="M133">
        <f>G133-H133</f>
        <v>0</v>
      </c>
      <c r="N133" s="2">
        <f>L133*M133</f>
        <v>0</v>
      </c>
    </row>
    <row r="134" spans="1:14" x14ac:dyDescent="0.25">
      <c r="A134" t="s">
        <v>20</v>
      </c>
      <c r="B134">
        <v>1389</v>
      </c>
      <c r="C134" s="1">
        <v>43341</v>
      </c>
      <c r="D134" t="s">
        <v>58</v>
      </c>
      <c r="E134" s="1">
        <v>43313</v>
      </c>
      <c r="F134">
        <v>0</v>
      </c>
      <c r="G134" s="1">
        <v>43333</v>
      </c>
      <c r="H134" s="1">
        <v>43333</v>
      </c>
      <c r="I134" t="s">
        <v>16</v>
      </c>
      <c r="J134">
        <v>45.09</v>
      </c>
      <c r="K134">
        <v>0</v>
      </c>
      <c r="L134">
        <v>45.09</v>
      </c>
      <c r="M134">
        <f>G134-H134</f>
        <v>0</v>
      </c>
      <c r="N134" s="2">
        <f>L134*M134</f>
        <v>0</v>
      </c>
    </row>
    <row r="135" spans="1:14" x14ac:dyDescent="0.25">
      <c r="A135" t="s">
        <v>20</v>
      </c>
      <c r="B135">
        <v>1390</v>
      </c>
      <c r="C135" s="1">
        <v>43341</v>
      </c>
      <c r="D135" t="s">
        <v>50</v>
      </c>
      <c r="E135" s="1">
        <v>43313</v>
      </c>
      <c r="F135">
        <v>0</v>
      </c>
      <c r="G135" s="1">
        <v>43333</v>
      </c>
      <c r="H135" s="1">
        <v>43333</v>
      </c>
      <c r="I135" t="s">
        <v>16</v>
      </c>
      <c r="J135">
        <v>5.79</v>
      </c>
      <c r="K135">
        <v>0</v>
      </c>
      <c r="L135">
        <v>5.79</v>
      </c>
      <c r="M135">
        <f>G135-H135</f>
        <v>0</v>
      </c>
      <c r="N135" s="2">
        <f>L135*M135</f>
        <v>0</v>
      </c>
    </row>
    <row r="136" spans="1:14" x14ac:dyDescent="0.25">
      <c r="A136" t="s">
        <v>20</v>
      </c>
      <c r="B136">
        <v>1391</v>
      </c>
      <c r="C136" s="1">
        <v>43341</v>
      </c>
      <c r="D136" t="s">
        <v>56</v>
      </c>
      <c r="E136" s="1">
        <v>43313</v>
      </c>
      <c r="F136">
        <v>0</v>
      </c>
      <c r="G136" s="1">
        <v>43333</v>
      </c>
      <c r="H136" s="1">
        <v>43333</v>
      </c>
      <c r="I136" t="s">
        <v>16</v>
      </c>
      <c r="J136">
        <v>53.47</v>
      </c>
      <c r="K136">
        <v>0</v>
      </c>
      <c r="L136">
        <v>53.47</v>
      </c>
      <c r="M136">
        <f>G136-H136</f>
        <v>0</v>
      </c>
      <c r="N136" s="2">
        <f>L136*M136</f>
        <v>0</v>
      </c>
    </row>
    <row r="137" spans="1:14" x14ac:dyDescent="0.25">
      <c r="A137" t="s">
        <v>20</v>
      </c>
      <c r="B137">
        <v>1392</v>
      </c>
      <c r="C137" s="1">
        <v>43341</v>
      </c>
      <c r="D137" t="s">
        <v>51</v>
      </c>
      <c r="E137" s="1">
        <v>43313</v>
      </c>
      <c r="F137">
        <v>0</v>
      </c>
      <c r="G137" s="1">
        <v>43333</v>
      </c>
      <c r="H137" s="1">
        <v>43333</v>
      </c>
      <c r="I137" t="s">
        <v>16</v>
      </c>
      <c r="J137">
        <v>3.67</v>
      </c>
      <c r="K137">
        <v>0</v>
      </c>
      <c r="L137">
        <v>3.67</v>
      </c>
      <c r="M137">
        <f>G137-H137</f>
        <v>0</v>
      </c>
      <c r="N137" s="2">
        <f>L137*M137</f>
        <v>0</v>
      </c>
    </row>
    <row r="138" spans="1:14" x14ac:dyDescent="0.25">
      <c r="A138" t="s">
        <v>20</v>
      </c>
      <c r="B138">
        <v>1393</v>
      </c>
      <c r="C138" s="1">
        <v>43341</v>
      </c>
      <c r="D138" t="s">
        <v>53</v>
      </c>
      <c r="E138" s="1">
        <v>43313</v>
      </c>
      <c r="F138">
        <v>0</v>
      </c>
      <c r="G138" s="1">
        <v>43333</v>
      </c>
      <c r="H138" s="1">
        <v>43333</v>
      </c>
      <c r="I138" t="s">
        <v>16</v>
      </c>
      <c r="J138">
        <v>667.82</v>
      </c>
      <c r="K138">
        <v>0</v>
      </c>
      <c r="L138">
        <v>667.82</v>
      </c>
      <c r="M138">
        <f>G138-H138</f>
        <v>0</v>
      </c>
      <c r="N138" s="2">
        <f>L138*M138</f>
        <v>0</v>
      </c>
    </row>
    <row r="139" spans="1:14" x14ac:dyDescent="0.25">
      <c r="A139" t="s">
        <v>23</v>
      </c>
      <c r="B139">
        <v>1394</v>
      </c>
      <c r="C139" s="1">
        <v>43346</v>
      </c>
      <c r="D139" s="3" t="s">
        <v>60</v>
      </c>
      <c r="E139" s="1">
        <v>43257</v>
      </c>
      <c r="F139">
        <v>0</v>
      </c>
      <c r="G139" s="1">
        <v>43342</v>
      </c>
      <c r="H139" s="1">
        <v>43342</v>
      </c>
      <c r="I139" t="s">
        <v>16</v>
      </c>
      <c r="J139">
        <v>76.72</v>
      </c>
      <c r="K139">
        <v>0</v>
      </c>
      <c r="L139">
        <v>76.72</v>
      </c>
      <c r="M139">
        <f>G139-H139</f>
        <v>0</v>
      </c>
      <c r="N139" s="2">
        <f>L139*M139</f>
        <v>0</v>
      </c>
    </row>
    <row r="140" spans="1:14" x14ac:dyDescent="0.25">
      <c r="A140" t="s">
        <v>23</v>
      </c>
      <c r="B140">
        <v>1395</v>
      </c>
      <c r="C140" s="1">
        <v>43346</v>
      </c>
      <c r="D140" s="3" t="s">
        <v>62</v>
      </c>
      <c r="E140" s="1">
        <v>43257</v>
      </c>
      <c r="F140">
        <v>0</v>
      </c>
      <c r="G140" s="1">
        <v>43342</v>
      </c>
      <c r="H140" s="1">
        <v>43342</v>
      </c>
      <c r="I140" t="s">
        <v>16</v>
      </c>
      <c r="J140">
        <v>59.92</v>
      </c>
      <c r="K140">
        <v>0</v>
      </c>
      <c r="L140">
        <v>59.92</v>
      </c>
      <c r="M140">
        <f>G140-H140</f>
        <v>0</v>
      </c>
      <c r="N140" s="2">
        <f>L140*M140</f>
        <v>0</v>
      </c>
    </row>
    <row r="141" spans="1:14" x14ac:dyDescent="0.25">
      <c r="A141" t="s">
        <v>23</v>
      </c>
      <c r="B141">
        <v>1395</v>
      </c>
      <c r="C141" s="1">
        <v>43346</v>
      </c>
      <c r="D141" s="3" t="s">
        <v>64</v>
      </c>
      <c r="E141" s="1">
        <v>43257</v>
      </c>
      <c r="F141">
        <v>0</v>
      </c>
      <c r="G141" s="1">
        <v>43342</v>
      </c>
      <c r="H141" s="1">
        <v>43342</v>
      </c>
      <c r="I141" t="s">
        <v>16</v>
      </c>
      <c r="J141">
        <v>29.04</v>
      </c>
      <c r="K141">
        <v>0</v>
      </c>
      <c r="L141">
        <v>29.04</v>
      </c>
      <c r="M141">
        <f>G141-H141</f>
        <v>0</v>
      </c>
      <c r="N141" s="2">
        <f>L141*M141</f>
        <v>0</v>
      </c>
    </row>
    <row r="142" spans="1:14" x14ac:dyDescent="0.25">
      <c r="A142" t="s">
        <v>23</v>
      </c>
      <c r="B142">
        <v>1396</v>
      </c>
      <c r="C142" s="1">
        <v>43346</v>
      </c>
      <c r="D142" s="3" t="s">
        <v>66</v>
      </c>
      <c r="E142" s="1">
        <v>43257</v>
      </c>
      <c r="F142">
        <v>0</v>
      </c>
      <c r="G142" s="1">
        <v>43342</v>
      </c>
      <c r="H142" s="1">
        <v>43342</v>
      </c>
      <c r="I142" t="s">
        <v>16</v>
      </c>
      <c r="J142">
        <v>66.39</v>
      </c>
      <c r="K142">
        <v>0</v>
      </c>
      <c r="L142">
        <v>66.39</v>
      </c>
      <c r="M142">
        <f>G142-H142</f>
        <v>0</v>
      </c>
      <c r="N142" s="2">
        <f>L142*M142</f>
        <v>0</v>
      </c>
    </row>
    <row r="143" spans="1:14" x14ac:dyDescent="0.25">
      <c r="A143" t="s">
        <v>23</v>
      </c>
      <c r="B143">
        <v>1397</v>
      </c>
      <c r="C143" s="1">
        <v>43346</v>
      </c>
      <c r="D143" s="3" t="s">
        <v>67</v>
      </c>
      <c r="E143" s="1">
        <v>43257</v>
      </c>
      <c r="F143">
        <v>0</v>
      </c>
      <c r="G143" s="1">
        <v>43342</v>
      </c>
      <c r="H143" s="1">
        <v>43342</v>
      </c>
      <c r="I143" t="s">
        <v>16</v>
      </c>
      <c r="J143">
        <v>71.86</v>
      </c>
      <c r="K143">
        <v>0</v>
      </c>
      <c r="L143">
        <v>71.86</v>
      </c>
      <c r="M143">
        <f>G143-H143</f>
        <v>0</v>
      </c>
      <c r="N143" s="2">
        <f>L143*M143</f>
        <v>0</v>
      </c>
    </row>
    <row r="144" spans="1:14" x14ac:dyDescent="0.25">
      <c r="A144" t="s">
        <v>23</v>
      </c>
      <c r="B144">
        <v>1398</v>
      </c>
      <c r="C144" s="1">
        <v>43346</v>
      </c>
      <c r="D144" s="3" t="s">
        <v>65</v>
      </c>
      <c r="E144" s="1">
        <v>43257</v>
      </c>
      <c r="F144">
        <v>0</v>
      </c>
      <c r="G144" s="1">
        <v>43342</v>
      </c>
      <c r="H144" s="1">
        <v>43342</v>
      </c>
      <c r="I144" t="s">
        <v>16</v>
      </c>
      <c r="J144">
        <v>29.04</v>
      </c>
      <c r="K144">
        <v>0</v>
      </c>
      <c r="L144">
        <v>29.04</v>
      </c>
      <c r="M144">
        <f>G144-H144</f>
        <v>0</v>
      </c>
      <c r="N144" s="2">
        <f>L144*M144</f>
        <v>0</v>
      </c>
    </row>
    <row r="145" spans="1:14" x14ac:dyDescent="0.25">
      <c r="A145" t="s">
        <v>23</v>
      </c>
      <c r="B145">
        <v>1398</v>
      </c>
      <c r="C145" s="1">
        <v>43346</v>
      </c>
      <c r="D145" s="3" t="s">
        <v>61</v>
      </c>
      <c r="E145" s="1">
        <v>43257</v>
      </c>
      <c r="F145">
        <v>0</v>
      </c>
      <c r="G145" s="1">
        <v>43342</v>
      </c>
      <c r="H145" s="1">
        <v>43342</v>
      </c>
      <c r="I145" t="s">
        <v>16</v>
      </c>
      <c r="J145">
        <v>34.25</v>
      </c>
      <c r="K145">
        <v>0</v>
      </c>
      <c r="L145">
        <v>34.25</v>
      </c>
      <c r="M145">
        <f>G145-H145</f>
        <v>0</v>
      </c>
      <c r="N145" s="2">
        <f>L145*M145</f>
        <v>0</v>
      </c>
    </row>
    <row r="146" spans="1:14" x14ac:dyDescent="0.25">
      <c r="A146" t="s">
        <v>23</v>
      </c>
      <c r="B146">
        <v>1398</v>
      </c>
      <c r="C146" s="1">
        <v>43346</v>
      </c>
      <c r="D146" s="3" t="s">
        <v>68</v>
      </c>
      <c r="E146" s="1">
        <v>43257</v>
      </c>
      <c r="F146">
        <v>0</v>
      </c>
      <c r="G146" s="1">
        <v>43342</v>
      </c>
      <c r="H146" s="1">
        <v>43342</v>
      </c>
      <c r="I146" t="s">
        <v>16</v>
      </c>
      <c r="J146">
        <v>40.11</v>
      </c>
      <c r="K146">
        <v>0</v>
      </c>
      <c r="L146">
        <v>40.11</v>
      </c>
      <c r="M146">
        <f>G146-H146</f>
        <v>0</v>
      </c>
      <c r="N146" s="2">
        <f>L146*M146</f>
        <v>0</v>
      </c>
    </row>
    <row r="147" spans="1:14" x14ac:dyDescent="0.25">
      <c r="A147" t="s">
        <v>23</v>
      </c>
      <c r="B147">
        <v>1399</v>
      </c>
      <c r="C147" s="1">
        <v>43346</v>
      </c>
      <c r="D147" s="3" t="s">
        <v>63</v>
      </c>
      <c r="E147" s="1">
        <v>43257</v>
      </c>
      <c r="F147">
        <v>0</v>
      </c>
      <c r="G147" s="1">
        <v>43342</v>
      </c>
      <c r="H147" s="1">
        <v>43342</v>
      </c>
      <c r="I147" t="s">
        <v>16</v>
      </c>
      <c r="J147">
        <v>87.37</v>
      </c>
      <c r="K147">
        <v>0</v>
      </c>
      <c r="L147">
        <v>87.37</v>
      </c>
      <c r="M147">
        <f>G147-H147</f>
        <v>0</v>
      </c>
      <c r="N147" s="2">
        <f>L147*M147</f>
        <v>0</v>
      </c>
    </row>
    <row r="148" spans="1:14" x14ac:dyDescent="0.25">
      <c r="A148" t="s">
        <v>23</v>
      </c>
      <c r="B148">
        <v>1400</v>
      </c>
      <c r="C148" s="1">
        <v>43346</v>
      </c>
      <c r="D148" s="3" t="s">
        <v>67</v>
      </c>
      <c r="E148" s="1">
        <v>43257</v>
      </c>
      <c r="F148">
        <v>0</v>
      </c>
      <c r="G148" s="1">
        <v>43342</v>
      </c>
      <c r="H148" s="1">
        <v>43342</v>
      </c>
      <c r="I148" t="s">
        <v>16</v>
      </c>
      <c r="J148">
        <v>15.81</v>
      </c>
      <c r="K148">
        <v>15.81</v>
      </c>
      <c r="L148">
        <v>0</v>
      </c>
      <c r="M148">
        <f>G148-H148</f>
        <v>0</v>
      </c>
      <c r="N148" s="2">
        <f>L148*M148</f>
        <v>0</v>
      </c>
    </row>
    <row r="149" spans="1:14" x14ac:dyDescent="0.25">
      <c r="A149" t="s">
        <v>23</v>
      </c>
      <c r="B149">
        <v>1401</v>
      </c>
      <c r="C149" s="1">
        <v>43346</v>
      </c>
      <c r="D149" s="3" t="s">
        <v>60</v>
      </c>
      <c r="E149" s="1">
        <v>43257</v>
      </c>
      <c r="F149">
        <v>0</v>
      </c>
      <c r="G149" s="1">
        <v>43342</v>
      </c>
      <c r="H149" s="1">
        <v>43342</v>
      </c>
      <c r="I149" t="s">
        <v>16</v>
      </c>
      <c r="J149">
        <v>16.88</v>
      </c>
      <c r="K149">
        <v>16.88</v>
      </c>
      <c r="L149">
        <v>0</v>
      </c>
      <c r="M149">
        <f>G149-H149</f>
        <v>0</v>
      </c>
      <c r="N149" s="2">
        <f>L149*M149</f>
        <v>0</v>
      </c>
    </row>
    <row r="150" spans="1:14" x14ac:dyDescent="0.25">
      <c r="A150" t="s">
        <v>23</v>
      </c>
      <c r="B150">
        <v>1402</v>
      </c>
      <c r="C150" s="1">
        <v>43346</v>
      </c>
      <c r="D150" s="3" t="s">
        <v>62</v>
      </c>
      <c r="E150" s="1">
        <v>43257</v>
      </c>
      <c r="F150">
        <v>0</v>
      </c>
      <c r="G150" s="1">
        <v>43342</v>
      </c>
      <c r="H150" s="1">
        <v>43342</v>
      </c>
      <c r="I150" t="s">
        <v>16</v>
      </c>
      <c r="J150">
        <v>13.18</v>
      </c>
      <c r="K150">
        <v>13.18</v>
      </c>
      <c r="L150">
        <v>0</v>
      </c>
      <c r="M150">
        <f>G150-H150</f>
        <v>0</v>
      </c>
      <c r="N150" s="2">
        <f>L150*M150</f>
        <v>0</v>
      </c>
    </row>
    <row r="151" spans="1:14" x14ac:dyDescent="0.25">
      <c r="A151" t="s">
        <v>23</v>
      </c>
      <c r="B151">
        <v>1402</v>
      </c>
      <c r="C151" s="1">
        <v>43346</v>
      </c>
      <c r="D151" s="3" t="s">
        <v>64</v>
      </c>
      <c r="E151" s="1">
        <v>43257</v>
      </c>
      <c r="F151">
        <v>0</v>
      </c>
      <c r="G151" s="1">
        <v>43342</v>
      </c>
      <c r="H151" s="1">
        <v>43342</v>
      </c>
      <c r="I151" t="s">
        <v>16</v>
      </c>
      <c r="J151">
        <v>6.38</v>
      </c>
      <c r="K151">
        <v>6.38</v>
      </c>
      <c r="L151">
        <v>0</v>
      </c>
      <c r="M151">
        <f>G151-H151</f>
        <v>0</v>
      </c>
      <c r="N151" s="2">
        <f>L151*M151</f>
        <v>0</v>
      </c>
    </row>
    <row r="152" spans="1:14" x14ac:dyDescent="0.25">
      <c r="A152" t="s">
        <v>23</v>
      </c>
      <c r="B152">
        <v>1403</v>
      </c>
      <c r="C152" s="1">
        <v>43346</v>
      </c>
      <c r="D152" s="3" t="s">
        <v>66</v>
      </c>
      <c r="E152" s="1">
        <v>43257</v>
      </c>
      <c r="F152">
        <v>0</v>
      </c>
      <c r="G152" s="1">
        <v>43342</v>
      </c>
      <c r="H152" s="1">
        <v>43342</v>
      </c>
      <c r="I152" t="s">
        <v>16</v>
      </c>
      <c r="J152">
        <v>14.61</v>
      </c>
      <c r="K152">
        <v>14.61</v>
      </c>
      <c r="L152">
        <v>0</v>
      </c>
      <c r="M152">
        <f>G152-H152</f>
        <v>0</v>
      </c>
      <c r="N152" s="2">
        <f>L152*M152</f>
        <v>0</v>
      </c>
    </row>
    <row r="153" spans="1:14" x14ac:dyDescent="0.25">
      <c r="A153" t="s">
        <v>23</v>
      </c>
      <c r="B153">
        <v>1404</v>
      </c>
      <c r="C153" s="1">
        <v>43346</v>
      </c>
      <c r="D153" s="3" t="s">
        <v>63</v>
      </c>
      <c r="E153" s="1">
        <v>43257</v>
      </c>
      <c r="F153">
        <v>0</v>
      </c>
      <c r="G153" s="1">
        <v>43342</v>
      </c>
      <c r="H153" s="1">
        <v>43342</v>
      </c>
      <c r="I153" t="s">
        <v>16</v>
      </c>
      <c r="J153">
        <v>19.22</v>
      </c>
      <c r="K153">
        <v>19.22</v>
      </c>
      <c r="L153">
        <v>0</v>
      </c>
      <c r="M153">
        <f>G153-H153</f>
        <v>0</v>
      </c>
      <c r="N153" s="2">
        <f>L153*M153</f>
        <v>0</v>
      </c>
    </row>
    <row r="154" spans="1:14" x14ac:dyDescent="0.25">
      <c r="A154" t="s">
        <v>23</v>
      </c>
      <c r="B154">
        <v>1405</v>
      </c>
      <c r="C154" s="1">
        <v>43346</v>
      </c>
      <c r="D154" s="3" t="s">
        <v>61</v>
      </c>
      <c r="E154" s="1">
        <v>43257</v>
      </c>
      <c r="F154">
        <v>0</v>
      </c>
      <c r="G154" s="1">
        <v>43342</v>
      </c>
      <c r="H154" s="1">
        <v>43342</v>
      </c>
      <c r="I154" t="s">
        <v>16</v>
      </c>
      <c r="J154">
        <v>7.54</v>
      </c>
      <c r="K154">
        <v>7.54</v>
      </c>
      <c r="L154">
        <v>0</v>
      </c>
      <c r="M154">
        <f>G154-H154</f>
        <v>0</v>
      </c>
      <c r="N154" s="2">
        <f>L154*M154</f>
        <v>0</v>
      </c>
    </row>
    <row r="155" spans="1:14" x14ac:dyDescent="0.25">
      <c r="A155" t="s">
        <v>23</v>
      </c>
      <c r="B155">
        <v>1405</v>
      </c>
      <c r="C155" s="1">
        <v>43346</v>
      </c>
      <c r="D155" s="3" t="s">
        <v>65</v>
      </c>
      <c r="E155" s="1">
        <v>43257</v>
      </c>
      <c r="F155">
        <v>0</v>
      </c>
      <c r="G155" s="1">
        <v>43342</v>
      </c>
      <c r="H155" s="1">
        <v>43342</v>
      </c>
      <c r="I155" t="s">
        <v>16</v>
      </c>
      <c r="J155">
        <v>6.38</v>
      </c>
      <c r="K155">
        <v>6.38</v>
      </c>
      <c r="L155">
        <v>0</v>
      </c>
      <c r="M155">
        <f>G155-H155</f>
        <v>0</v>
      </c>
      <c r="N155" s="2">
        <f>L155*M155</f>
        <v>0</v>
      </c>
    </row>
    <row r="156" spans="1:14" x14ac:dyDescent="0.25">
      <c r="A156" t="s">
        <v>23</v>
      </c>
      <c r="B156">
        <v>1405</v>
      </c>
      <c r="C156" s="1">
        <v>43346</v>
      </c>
      <c r="D156" s="3" t="s">
        <v>68</v>
      </c>
      <c r="E156" s="1">
        <v>43257</v>
      </c>
      <c r="F156">
        <v>0</v>
      </c>
      <c r="G156" s="1">
        <v>43342</v>
      </c>
      <c r="H156" s="1">
        <v>43342</v>
      </c>
      <c r="I156" t="s">
        <v>16</v>
      </c>
      <c r="J156">
        <v>8.82</v>
      </c>
      <c r="K156">
        <v>8.82</v>
      </c>
      <c r="L156">
        <v>0</v>
      </c>
      <c r="M156">
        <f>G156-H156</f>
        <v>0</v>
      </c>
      <c r="N156" s="2">
        <f>L156*M156</f>
        <v>0</v>
      </c>
    </row>
    <row r="157" spans="1:14" x14ac:dyDescent="0.25">
      <c r="A157" t="s">
        <v>101</v>
      </c>
      <c r="B157">
        <v>1409</v>
      </c>
      <c r="C157" s="1">
        <v>43362</v>
      </c>
      <c r="D157" t="s">
        <v>178</v>
      </c>
      <c r="E157" s="1">
        <v>43343</v>
      </c>
      <c r="F157">
        <v>0</v>
      </c>
      <c r="G157" s="1">
        <v>43362</v>
      </c>
      <c r="H157" s="1">
        <v>43404</v>
      </c>
      <c r="I157" t="s">
        <v>16</v>
      </c>
      <c r="J157" s="2">
        <v>32362.560000000001</v>
      </c>
      <c r="K157" s="2">
        <v>2942.05</v>
      </c>
      <c r="L157" s="2">
        <v>29420.51</v>
      </c>
      <c r="M157">
        <f>G157-H157</f>
        <v>-42</v>
      </c>
      <c r="N157" s="2">
        <f>L157*M157</f>
        <v>-1235661.42</v>
      </c>
    </row>
    <row r="158" spans="1:14" x14ac:dyDescent="0.25">
      <c r="A158" t="s">
        <v>101</v>
      </c>
      <c r="B158">
        <v>1410</v>
      </c>
      <c r="C158" s="1">
        <v>43362</v>
      </c>
      <c r="D158" t="s">
        <v>178</v>
      </c>
      <c r="E158" s="1">
        <v>43343</v>
      </c>
      <c r="F158">
        <v>0</v>
      </c>
      <c r="G158" s="1">
        <v>43362</v>
      </c>
      <c r="H158" s="1">
        <v>43404</v>
      </c>
      <c r="I158" t="s">
        <v>16</v>
      </c>
      <c r="J158" s="2">
        <v>4692.45</v>
      </c>
      <c r="K158">
        <v>426.59</v>
      </c>
      <c r="L158" s="2">
        <v>4265.8599999999997</v>
      </c>
      <c r="M158">
        <f>G158-H158</f>
        <v>-42</v>
      </c>
      <c r="N158" s="2">
        <f>L158*M158</f>
        <v>-179166.12</v>
      </c>
    </row>
    <row r="159" spans="1:14" x14ac:dyDescent="0.25">
      <c r="A159" t="s">
        <v>101</v>
      </c>
      <c r="B159">
        <v>1411</v>
      </c>
      <c r="C159" s="1">
        <v>43362</v>
      </c>
      <c r="D159" t="s">
        <v>178</v>
      </c>
      <c r="E159" s="1">
        <v>43343</v>
      </c>
      <c r="F159">
        <v>0</v>
      </c>
      <c r="G159" s="1">
        <v>43362</v>
      </c>
      <c r="H159" s="1">
        <v>43404</v>
      </c>
      <c r="I159" t="s">
        <v>16</v>
      </c>
      <c r="J159" s="2">
        <v>29780</v>
      </c>
      <c r="K159" s="2">
        <v>2707.27</v>
      </c>
      <c r="L159" s="2">
        <v>27072.73</v>
      </c>
      <c r="M159">
        <f>G159-H159</f>
        <v>-42</v>
      </c>
      <c r="N159" s="2">
        <f>L159*M159</f>
        <v>-1137054.6599999999</v>
      </c>
    </row>
    <row r="160" spans="1:14" x14ac:dyDescent="0.25">
      <c r="A160" t="s">
        <v>37</v>
      </c>
      <c r="B160">
        <v>1468</v>
      </c>
      <c r="C160" s="1">
        <v>43369</v>
      </c>
      <c r="D160" t="str">
        <f>"107"</f>
        <v>107</v>
      </c>
      <c r="E160" s="1">
        <v>43309</v>
      </c>
      <c r="F160">
        <v>0</v>
      </c>
      <c r="G160" s="1">
        <v>43369</v>
      </c>
      <c r="H160" s="1">
        <v>43349</v>
      </c>
      <c r="I160" t="s">
        <v>16</v>
      </c>
      <c r="J160">
        <v>162.26</v>
      </c>
      <c r="K160">
        <v>29.26</v>
      </c>
      <c r="L160">
        <v>133</v>
      </c>
      <c r="M160">
        <f>G160-H160</f>
        <v>20</v>
      </c>
      <c r="N160" s="2">
        <f>L160*M160</f>
        <v>2660</v>
      </c>
    </row>
    <row r="161" spans="1:14" x14ac:dyDescent="0.25">
      <c r="A161" t="s">
        <v>37</v>
      </c>
      <c r="B161">
        <v>1468</v>
      </c>
      <c r="C161" s="1">
        <v>43369</v>
      </c>
      <c r="D161" t="str">
        <f>"100"</f>
        <v>100</v>
      </c>
      <c r="E161" s="1">
        <v>43251</v>
      </c>
      <c r="F161">
        <v>0</v>
      </c>
      <c r="G161" s="1">
        <v>43369</v>
      </c>
      <c r="H161" s="1">
        <v>43349</v>
      </c>
      <c r="I161" t="s">
        <v>16</v>
      </c>
      <c r="J161">
        <v>329.4</v>
      </c>
      <c r="K161">
        <v>59.4</v>
      </c>
      <c r="L161">
        <v>270</v>
      </c>
      <c r="M161">
        <f>G161-H161</f>
        <v>20</v>
      </c>
      <c r="N161" s="2">
        <f>L161*M161</f>
        <v>5400</v>
      </c>
    </row>
    <row r="162" spans="1:14" x14ac:dyDescent="0.25">
      <c r="A162" t="s">
        <v>128</v>
      </c>
      <c r="B162">
        <v>1469</v>
      </c>
      <c r="C162" s="1">
        <v>43369</v>
      </c>
      <c r="D162" t="s">
        <v>129</v>
      </c>
      <c r="E162" s="1">
        <v>43347</v>
      </c>
      <c r="F162">
        <v>0</v>
      </c>
      <c r="G162" s="1">
        <v>43369</v>
      </c>
      <c r="H162" s="1">
        <v>43380</v>
      </c>
      <c r="I162" t="s">
        <v>16</v>
      </c>
      <c r="J162">
        <v>254</v>
      </c>
      <c r="K162">
        <v>0</v>
      </c>
      <c r="L162">
        <v>254</v>
      </c>
      <c r="M162">
        <f>G162-H162</f>
        <v>-11</v>
      </c>
      <c r="N162" s="2">
        <f>L162*M162</f>
        <v>-2794</v>
      </c>
    </row>
    <row r="163" spans="1:14" x14ac:dyDescent="0.25">
      <c r="A163" t="s">
        <v>98</v>
      </c>
      <c r="B163">
        <v>1470</v>
      </c>
      <c r="C163" s="1">
        <v>43369</v>
      </c>
      <c r="D163" t="s">
        <v>114</v>
      </c>
      <c r="E163" s="1">
        <v>43343</v>
      </c>
      <c r="F163">
        <v>0</v>
      </c>
      <c r="G163" s="1">
        <v>43369</v>
      </c>
      <c r="H163" s="1">
        <v>43377</v>
      </c>
      <c r="I163" t="s">
        <v>16</v>
      </c>
      <c r="J163">
        <v>51.02</v>
      </c>
      <c r="K163">
        <v>9.1999999999999993</v>
      </c>
      <c r="L163">
        <v>41.82</v>
      </c>
      <c r="M163">
        <f>G163-H163</f>
        <v>-8</v>
      </c>
      <c r="N163" s="2">
        <f>L163*M163</f>
        <v>-334.56</v>
      </c>
    </row>
    <row r="164" spans="1:14" x14ac:dyDescent="0.25">
      <c r="A164" t="s">
        <v>23</v>
      </c>
      <c r="B164">
        <v>1471</v>
      </c>
      <c r="C164" s="1">
        <v>43369</v>
      </c>
      <c r="D164" s="3" t="s">
        <v>176</v>
      </c>
      <c r="E164" s="1">
        <v>43318</v>
      </c>
      <c r="F164">
        <v>0</v>
      </c>
      <c r="G164" s="1">
        <v>43369</v>
      </c>
      <c r="H164" s="1">
        <v>43404</v>
      </c>
      <c r="I164" t="s">
        <v>16</v>
      </c>
      <c r="J164">
        <v>98.27</v>
      </c>
      <c r="K164">
        <v>17.72</v>
      </c>
      <c r="L164">
        <v>80.55</v>
      </c>
      <c r="M164">
        <f>G164-H164</f>
        <v>-35</v>
      </c>
      <c r="N164" s="2">
        <f>L164*M164</f>
        <v>-2819.25</v>
      </c>
    </row>
    <row r="165" spans="1:14" x14ac:dyDescent="0.25">
      <c r="A165" t="s">
        <v>23</v>
      </c>
      <c r="B165">
        <v>1472</v>
      </c>
      <c r="C165" s="1">
        <v>43369</v>
      </c>
      <c r="D165" s="3" t="s">
        <v>177</v>
      </c>
      <c r="E165" s="1">
        <v>43318</v>
      </c>
      <c r="F165">
        <v>0</v>
      </c>
      <c r="G165" s="1">
        <v>43369</v>
      </c>
      <c r="H165" s="1">
        <v>43404</v>
      </c>
      <c r="I165" t="s">
        <v>16</v>
      </c>
      <c r="J165">
        <v>74.98</v>
      </c>
      <c r="K165">
        <v>13.52</v>
      </c>
      <c r="L165">
        <v>61.46</v>
      </c>
      <c r="M165">
        <f>G165-H165</f>
        <v>-35</v>
      </c>
      <c r="N165" s="2">
        <f>L165*M165</f>
        <v>-2151.1</v>
      </c>
    </row>
    <row r="166" spans="1:14" x14ac:dyDescent="0.25">
      <c r="A166" t="s">
        <v>110</v>
      </c>
      <c r="B166">
        <v>1473</v>
      </c>
      <c r="C166" s="1">
        <v>43369</v>
      </c>
      <c r="D166" t="s">
        <v>112</v>
      </c>
      <c r="E166" s="1">
        <v>43343</v>
      </c>
      <c r="F166">
        <v>0</v>
      </c>
      <c r="G166" s="1">
        <v>43369</v>
      </c>
      <c r="H166" s="1">
        <v>43376</v>
      </c>
      <c r="I166" t="s">
        <v>16</v>
      </c>
      <c r="J166">
        <v>817.4</v>
      </c>
      <c r="K166">
        <v>147.4</v>
      </c>
      <c r="L166">
        <v>670</v>
      </c>
      <c r="M166">
        <f>G166-H166</f>
        <v>-7</v>
      </c>
      <c r="N166" s="2">
        <f>L166*M166</f>
        <v>-4690</v>
      </c>
    </row>
    <row r="167" spans="1:14" x14ac:dyDescent="0.25">
      <c r="A167" t="s">
        <v>115</v>
      </c>
      <c r="B167">
        <v>1474</v>
      </c>
      <c r="C167" s="1">
        <v>43369</v>
      </c>
      <c r="D167" t="str">
        <f>"66"</f>
        <v>66</v>
      </c>
      <c r="E167" s="1">
        <v>43343</v>
      </c>
      <c r="F167">
        <v>0</v>
      </c>
      <c r="G167" s="1">
        <v>43369</v>
      </c>
      <c r="H167" s="1">
        <v>43377</v>
      </c>
      <c r="I167" t="s">
        <v>16</v>
      </c>
      <c r="J167" s="2">
        <v>2170.14</v>
      </c>
      <c r="K167">
        <v>197.29</v>
      </c>
      <c r="L167" s="2">
        <v>1972.85</v>
      </c>
      <c r="M167">
        <f>G167-H167</f>
        <v>-8</v>
      </c>
      <c r="N167" s="2">
        <f>L167*M167</f>
        <v>-15782.8</v>
      </c>
    </row>
    <row r="168" spans="1:14" x14ac:dyDescent="0.25">
      <c r="A168" t="s">
        <v>168</v>
      </c>
      <c r="B168">
        <v>1475</v>
      </c>
      <c r="C168" s="1">
        <v>43369</v>
      </c>
      <c r="D168" t="str">
        <f>"1375"</f>
        <v>1375</v>
      </c>
      <c r="E168" s="1">
        <v>43343</v>
      </c>
      <c r="F168">
        <v>0</v>
      </c>
      <c r="G168" s="1">
        <v>43369</v>
      </c>
      <c r="H168" s="1">
        <v>43404</v>
      </c>
      <c r="I168" t="s">
        <v>16</v>
      </c>
      <c r="J168" s="2">
        <v>2302.08</v>
      </c>
      <c r="K168">
        <v>209.28</v>
      </c>
      <c r="L168" s="2">
        <v>2092.8000000000002</v>
      </c>
      <c r="M168">
        <f>G168-H168</f>
        <v>-35</v>
      </c>
      <c r="N168" s="2">
        <f>L168*M168</f>
        <v>-73248</v>
      </c>
    </row>
    <row r="169" spans="1:14" x14ac:dyDescent="0.25">
      <c r="A169" t="s">
        <v>35</v>
      </c>
      <c r="B169">
        <v>1476</v>
      </c>
      <c r="C169" s="1">
        <v>43369</v>
      </c>
      <c r="D169" t="s">
        <v>36</v>
      </c>
      <c r="E169" s="1">
        <v>43318</v>
      </c>
      <c r="F169">
        <v>0</v>
      </c>
      <c r="G169" s="1">
        <v>43369</v>
      </c>
      <c r="H169" s="1">
        <v>43348</v>
      </c>
      <c r="I169" t="s">
        <v>16</v>
      </c>
      <c r="J169" s="2">
        <v>2073.39</v>
      </c>
      <c r="K169">
        <v>373.89</v>
      </c>
      <c r="L169" s="2">
        <v>1699.5</v>
      </c>
      <c r="M169">
        <f>G169-H169</f>
        <v>21</v>
      </c>
      <c r="N169" s="2">
        <f>L169*M169</f>
        <v>35689.5</v>
      </c>
    </row>
    <row r="170" spans="1:14" x14ac:dyDescent="0.25">
      <c r="A170" t="s">
        <v>98</v>
      </c>
      <c r="B170">
        <v>1477</v>
      </c>
      <c r="C170" s="1">
        <v>43369</v>
      </c>
      <c r="D170" t="s">
        <v>114</v>
      </c>
      <c r="E170" s="1">
        <v>43343</v>
      </c>
      <c r="F170">
        <v>0</v>
      </c>
      <c r="G170" s="1">
        <v>43369</v>
      </c>
      <c r="H170" s="1">
        <v>43377</v>
      </c>
      <c r="I170" t="s">
        <v>16</v>
      </c>
      <c r="J170">
        <v>58.95</v>
      </c>
      <c r="K170">
        <v>10.63</v>
      </c>
      <c r="L170">
        <v>48.32</v>
      </c>
      <c r="M170">
        <f>G170-H170</f>
        <v>-8</v>
      </c>
      <c r="N170" s="2">
        <f>L170*M170</f>
        <v>-386.56</v>
      </c>
    </row>
    <row r="171" spans="1:14" x14ac:dyDescent="0.25">
      <c r="A171" t="s">
        <v>93</v>
      </c>
      <c r="B171">
        <v>1478</v>
      </c>
      <c r="C171" s="1">
        <v>43369</v>
      </c>
      <c r="D171" t="s">
        <v>130</v>
      </c>
      <c r="E171" s="1">
        <v>43346</v>
      </c>
      <c r="F171">
        <v>0</v>
      </c>
      <c r="G171" s="1">
        <v>43369</v>
      </c>
      <c r="H171" s="1">
        <v>43380</v>
      </c>
      <c r="I171" t="s">
        <v>16</v>
      </c>
      <c r="J171">
        <v>489</v>
      </c>
      <c r="K171">
        <v>86.34</v>
      </c>
      <c r="L171">
        <v>402.66</v>
      </c>
      <c r="M171">
        <f>G171-H171</f>
        <v>-11</v>
      </c>
      <c r="N171" s="2">
        <f>L171*M171</f>
        <v>-4429.26</v>
      </c>
    </row>
    <row r="172" spans="1:14" x14ac:dyDescent="0.25">
      <c r="A172" t="s">
        <v>126</v>
      </c>
      <c r="B172">
        <v>1479</v>
      </c>
      <c r="C172" s="1">
        <v>43369</v>
      </c>
      <c r="D172" t="s">
        <v>127</v>
      </c>
      <c r="E172" s="1">
        <v>43348</v>
      </c>
      <c r="F172">
        <v>0</v>
      </c>
      <c r="G172" s="1">
        <v>43369</v>
      </c>
      <c r="H172" s="1">
        <v>43379</v>
      </c>
      <c r="I172" t="s">
        <v>16</v>
      </c>
      <c r="J172" s="2">
        <v>5339.63</v>
      </c>
      <c r="K172">
        <v>962.89</v>
      </c>
      <c r="L172" s="2">
        <v>4376.74</v>
      </c>
      <c r="M172">
        <f>G172-H172</f>
        <v>-10</v>
      </c>
      <c r="N172" s="2">
        <f>L172*M172</f>
        <v>-43767.399999999994</v>
      </c>
    </row>
    <row r="173" spans="1:14" x14ac:dyDescent="0.25">
      <c r="A173" t="s">
        <v>20</v>
      </c>
      <c r="B173">
        <v>1483</v>
      </c>
      <c r="C173" s="1">
        <v>43369</v>
      </c>
      <c r="D173" t="s">
        <v>49</v>
      </c>
      <c r="E173" s="1">
        <v>43341</v>
      </c>
      <c r="F173">
        <v>0</v>
      </c>
      <c r="G173" s="1">
        <v>43361</v>
      </c>
      <c r="H173" s="1">
        <v>43361</v>
      </c>
      <c r="I173" t="s">
        <v>16</v>
      </c>
      <c r="J173">
        <v>30.27</v>
      </c>
      <c r="K173">
        <v>0</v>
      </c>
      <c r="L173">
        <v>30.27</v>
      </c>
      <c r="M173">
        <f>G173-H173</f>
        <v>0</v>
      </c>
      <c r="N173" s="2">
        <f>L173*M173</f>
        <v>0</v>
      </c>
    </row>
    <row r="174" spans="1:14" x14ac:dyDescent="0.25">
      <c r="A174" t="s">
        <v>20</v>
      </c>
      <c r="B174">
        <v>1484</v>
      </c>
      <c r="C174" s="1">
        <v>43369</v>
      </c>
      <c r="D174" t="s">
        <v>49</v>
      </c>
      <c r="E174" s="1">
        <v>43341</v>
      </c>
      <c r="F174">
        <v>0</v>
      </c>
      <c r="G174" s="1">
        <v>43361</v>
      </c>
      <c r="H174" s="1">
        <v>43361</v>
      </c>
      <c r="I174" t="s">
        <v>16</v>
      </c>
      <c r="J174">
        <v>13.43</v>
      </c>
      <c r="K174">
        <v>0</v>
      </c>
      <c r="L174">
        <v>13.43</v>
      </c>
      <c r="M174">
        <f>G174-H174</f>
        <v>0</v>
      </c>
      <c r="N174" s="2">
        <f>L174*M174</f>
        <v>0</v>
      </c>
    </row>
    <row r="175" spans="1:14" x14ac:dyDescent="0.25">
      <c r="A175" t="s">
        <v>20</v>
      </c>
      <c r="B175">
        <v>1485</v>
      </c>
      <c r="C175" s="1">
        <v>43369</v>
      </c>
      <c r="D175" t="s">
        <v>49</v>
      </c>
      <c r="E175" s="1">
        <v>43341</v>
      </c>
      <c r="F175">
        <v>0</v>
      </c>
      <c r="G175" s="1">
        <v>43361</v>
      </c>
      <c r="H175" s="1">
        <v>43361</v>
      </c>
      <c r="I175" t="s">
        <v>16</v>
      </c>
      <c r="J175">
        <v>30.27</v>
      </c>
      <c r="K175">
        <v>0</v>
      </c>
      <c r="L175">
        <v>30.27</v>
      </c>
      <c r="M175">
        <f>G175-H175</f>
        <v>0</v>
      </c>
      <c r="N175" s="2">
        <f>L175*M175</f>
        <v>0</v>
      </c>
    </row>
    <row r="176" spans="1:14" x14ac:dyDescent="0.25">
      <c r="A176" t="s">
        <v>20</v>
      </c>
      <c r="B176">
        <v>1486</v>
      </c>
      <c r="C176" s="1">
        <v>43369</v>
      </c>
      <c r="D176" t="s">
        <v>49</v>
      </c>
      <c r="E176" s="1">
        <v>43341</v>
      </c>
      <c r="F176">
        <v>0</v>
      </c>
      <c r="G176" s="1">
        <v>43361</v>
      </c>
      <c r="H176" s="1">
        <v>43361</v>
      </c>
      <c r="I176" t="s">
        <v>16</v>
      </c>
      <c r="J176">
        <v>133.43</v>
      </c>
      <c r="K176">
        <v>0</v>
      </c>
      <c r="L176">
        <v>133.43</v>
      </c>
      <c r="M176">
        <f>G176-H176</f>
        <v>0</v>
      </c>
      <c r="N176" s="2">
        <f>L176*M176</f>
        <v>0</v>
      </c>
    </row>
    <row r="177" spans="1:14" x14ac:dyDescent="0.25">
      <c r="A177" t="s">
        <v>20</v>
      </c>
      <c r="B177">
        <v>1487</v>
      </c>
      <c r="C177" s="1">
        <v>43369</v>
      </c>
      <c r="D177" t="s">
        <v>49</v>
      </c>
      <c r="E177" s="1">
        <v>43341</v>
      </c>
      <c r="F177">
        <v>0</v>
      </c>
      <c r="G177" s="1">
        <v>43361</v>
      </c>
      <c r="H177" s="1">
        <v>43361</v>
      </c>
      <c r="I177" t="s">
        <v>16</v>
      </c>
      <c r="J177">
        <v>30.27</v>
      </c>
      <c r="K177">
        <v>0</v>
      </c>
      <c r="L177">
        <v>30.27</v>
      </c>
      <c r="M177">
        <f>G177-H177</f>
        <v>0</v>
      </c>
      <c r="N177" s="2">
        <f>L177*M177</f>
        <v>0</v>
      </c>
    </row>
    <row r="178" spans="1:14" x14ac:dyDescent="0.25">
      <c r="A178" t="s">
        <v>20</v>
      </c>
      <c r="B178">
        <v>1488</v>
      </c>
      <c r="C178" s="1">
        <v>43369</v>
      </c>
      <c r="D178" t="s">
        <v>49</v>
      </c>
      <c r="E178" s="1">
        <v>43341</v>
      </c>
      <c r="F178">
        <v>0</v>
      </c>
      <c r="G178" s="1">
        <v>43361</v>
      </c>
      <c r="H178" s="1">
        <v>43361</v>
      </c>
      <c r="I178" t="s">
        <v>16</v>
      </c>
      <c r="J178">
        <v>6.66</v>
      </c>
      <c r="K178">
        <v>6.66</v>
      </c>
      <c r="L178">
        <v>0</v>
      </c>
      <c r="M178">
        <f>G178-H178</f>
        <v>0</v>
      </c>
      <c r="N178" s="2">
        <f>L178*M178</f>
        <v>0</v>
      </c>
    </row>
    <row r="179" spans="1:14" x14ac:dyDescent="0.25">
      <c r="A179" t="s">
        <v>20</v>
      </c>
      <c r="B179">
        <v>1489</v>
      </c>
      <c r="C179" s="1">
        <v>43369</v>
      </c>
      <c r="D179" t="s">
        <v>49</v>
      </c>
      <c r="E179" s="1">
        <v>43341</v>
      </c>
      <c r="F179">
        <v>0</v>
      </c>
      <c r="G179" s="1">
        <v>43361</v>
      </c>
      <c r="H179" s="1">
        <v>43361</v>
      </c>
      <c r="I179" t="s">
        <v>16</v>
      </c>
      <c r="J179">
        <v>2.95</v>
      </c>
      <c r="K179">
        <v>2.95</v>
      </c>
      <c r="L179">
        <v>0</v>
      </c>
      <c r="M179">
        <f>G179-H179</f>
        <v>0</v>
      </c>
      <c r="N179" s="2">
        <f>L179*M179</f>
        <v>0</v>
      </c>
    </row>
    <row r="180" spans="1:14" x14ac:dyDescent="0.25">
      <c r="A180" t="s">
        <v>20</v>
      </c>
      <c r="B180">
        <v>1490</v>
      </c>
      <c r="C180" s="1">
        <v>43369</v>
      </c>
      <c r="D180" t="s">
        <v>49</v>
      </c>
      <c r="E180" s="1">
        <v>43341</v>
      </c>
      <c r="F180">
        <v>0</v>
      </c>
      <c r="G180" s="1">
        <v>43361</v>
      </c>
      <c r="H180" s="1">
        <v>43361</v>
      </c>
      <c r="I180" t="s">
        <v>16</v>
      </c>
      <c r="J180">
        <v>6.66</v>
      </c>
      <c r="K180">
        <v>6.66</v>
      </c>
      <c r="L180">
        <v>0</v>
      </c>
      <c r="M180">
        <f>G180-H180</f>
        <v>0</v>
      </c>
      <c r="N180" s="2">
        <f>L180*M180</f>
        <v>0</v>
      </c>
    </row>
    <row r="181" spans="1:14" x14ac:dyDescent="0.25">
      <c r="A181" t="s">
        <v>20</v>
      </c>
      <c r="B181">
        <v>1491</v>
      </c>
      <c r="C181" s="1">
        <v>43369</v>
      </c>
      <c r="D181" t="s">
        <v>49</v>
      </c>
      <c r="E181" s="1">
        <v>43341</v>
      </c>
      <c r="F181">
        <v>0</v>
      </c>
      <c r="G181" s="1">
        <v>43361</v>
      </c>
      <c r="H181" s="1">
        <v>43361</v>
      </c>
      <c r="I181" t="s">
        <v>16</v>
      </c>
      <c r="J181">
        <v>6.66</v>
      </c>
      <c r="K181">
        <v>6.66</v>
      </c>
      <c r="L181">
        <v>0</v>
      </c>
      <c r="M181">
        <f>G181-H181</f>
        <v>0</v>
      </c>
      <c r="N181" s="2">
        <f>L181*M181</f>
        <v>0</v>
      </c>
    </row>
    <row r="182" spans="1:14" x14ac:dyDescent="0.25">
      <c r="A182" t="s">
        <v>20</v>
      </c>
      <c r="B182">
        <v>1492</v>
      </c>
      <c r="C182" s="1">
        <v>43369</v>
      </c>
      <c r="D182" t="s">
        <v>49</v>
      </c>
      <c r="E182" s="1">
        <v>43341</v>
      </c>
      <c r="F182">
        <v>0</v>
      </c>
      <c r="G182" s="1">
        <v>43361</v>
      </c>
      <c r="H182" s="1">
        <v>43361</v>
      </c>
      <c r="I182" t="s">
        <v>16</v>
      </c>
      <c r="J182">
        <v>29.36</v>
      </c>
      <c r="K182">
        <v>29.36</v>
      </c>
      <c r="L182">
        <v>0</v>
      </c>
      <c r="M182">
        <f>G182-H182</f>
        <v>0</v>
      </c>
      <c r="N182" s="2">
        <f>L182*M182</f>
        <v>0</v>
      </c>
    </row>
    <row r="183" spans="1:14" x14ac:dyDescent="0.25">
      <c r="A183" t="s">
        <v>20</v>
      </c>
      <c r="B183">
        <v>1493</v>
      </c>
      <c r="C183" s="1">
        <v>43369</v>
      </c>
      <c r="D183" t="s">
        <v>79</v>
      </c>
      <c r="E183" s="1">
        <v>43347</v>
      </c>
      <c r="F183">
        <v>0</v>
      </c>
      <c r="G183" s="1">
        <v>43367</v>
      </c>
      <c r="H183" s="1">
        <v>43367</v>
      </c>
      <c r="I183" t="s">
        <v>16</v>
      </c>
      <c r="J183">
        <v>331.68</v>
      </c>
      <c r="K183">
        <v>0</v>
      </c>
      <c r="L183">
        <v>331.68</v>
      </c>
      <c r="M183">
        <f>G183-H183</f>
        <v>0</v>
      </c>
      <c r="N183" s="2">
        <f>L183*M183</f>
        <v>0</v>
      </c>
    </row>
    <row r="184" spans="1:14" x14ac:dyDescent="0.25">
      <c r="A184" t="s">
        <v>20</v>
      </c>
      <c r="B184">
        <v>1494</v>
      </c>
      <c r="C184" s="1">
        <v>43369</v>
      </c>
      <c r="D184" t="s">
        <v>73</v>
      </c>
      <c r="E184" s="1">
        <v>43347</v>
      </c>
      <c r="F184">
        <v>0</v>
      </c>
      <c r="G184" s="1">
        <v>43367</v>
      </c>
      <c r="H184" s="1">
        <v>43367</v>
      </c>
      <c r="I184" t="s">
        <v>16</v>
      </c>
      <c r="J184">
        <v>62.89</v>
      </c>
      <c r="K184">
        <v>0</v>
      </c>
      <c r="L184">
        <v>62.89</v>
      </c>
      <c r="M184">
        <f>G184-H184</f>
        <v>0</v>
      </c>
      <c r="N184" s="2">
        <f>L184*M184</f>
        <v>0</v>
      </c>
    </row>
    <row r="185" spans="1:14" x14ac:dyDescent="0.25">
      <c r="A185" t="s">
        <v>20</v>
      </c>
      <c r="B185">
        <v>1495</v>
      </c>
      <c r="C185" s="1">
        <v>43369</v>
      </c>
      <c r="D185" t="s">
        <v>77</v>
      </c>
      <c r="E185" s="1">
        <v>43347</v>
      </c>
      <c r="F185">
        <v>0</v>
      </c>
      <c r="G185" s="1">
        <v>43367</v>
      </c>
      <c r="H185" s="1">
        <v>43367</v>
      </c>
      <c r="I185" t="s">
        <v>16</v>
      </c>
      <c r="J185">
        <v>155.4</v>
      </c>
      <c r="K185">
        <v>0</v>
      </c>
      <c r="L185">
        <v>155.4</v>
      </c>
      <c r="M185">
        <f>G185-H185</f>
        <v>0</v>
      </c>
      <c r="N185" s="2">
        <f>L185*M185</f>
        <v>0</v>
      </c>
    </row>
    <row r="186" spans="1:14" x14ac:dyDescent="0.25">
      <c r="A186" t="s">
        <v>20</v>
      </c>
      <c r="B186">
        <v>1496</v>
      </c>
      <c r="C186" s="1">
        <v>43369</v>
      </c>
      <c r="D186" t="s">
        <v>71</v>
      </c>
      <c r="E186" s="1">
        <v>43347</v>
      </c>
      <c r="F186">
        <v>0</v>
      </c>
      <c r="G186" s="1">
        <v>43367</v>
      </c>
      <c r="H186" s="1">
        <v>43367</v>
      </c>
      <c r="I186" t="s">
        <v>16</v>
      </c>
      <c r="J186">
        <v>37.29</v>
      </c>
      <c r="K186">
        <v>0</v>
      </c>
      <c r="L186">
        <v>37.29</v>
      </c>
      <c r="M186">
        <f>G186-H186</f>
        <v>0</v>
      </c>
      <c r="N186" s="2">
        <f>L186*M186</f>
        <v>0</v>
      </c>
    </row>
    <row r="187" spans="1:14" x14ac:dyDescent="0.25">
      <c r="A187" t="s">
        <v>20</v>
      </c>
      <c r="B187">
        <v>1497</v>
      </c>
      <c r="C187" s="1">
        <v>43369</v>
      </c>
      <c r="D187" t="s">
        <v>76</v>
      </c>
      <c r="E187" s="1">
        <v>43347</v>
      </c>
      <c r="F187">
        <v>0</v>
      </c>
      <c r="G187" s="1">
        <v>43367</v>
      </c>
      <c r="H187" s="1">
        <v>43367</v>
      </c>
      <c r="I187" t="s">
        <v>16</v>
      </c>
      <c r="J187">
        <v>184.62</v>
      </c>
      <c r="K187">
        <v>0</v>
      </c>
      <c r="L187">
        <v>184.62</v>
      </c>
      <c r="M187">
        <f>G187-H187</f>
        <v>0</v>
      </c>
      <c r="N187" s="2">
        <f>L187*M187</f>
        <v>0</v>
      </c>
    </row>
    <row r="188" spans="1:14" x14ac:dyDescent="0.25">
      <c r="A188" t="s">
        <v>20</v>
      </c>
      <c r="B188">
        <v>1498</v>
      </c>
      <c r="C188" s="1">
        <v>43369</v>
      </c>
      <c r="D188" t="s">
        <v>72</v>
      </c>
      <c r="E188" s="1">
        <v>43347</v>
      </c>
      <c r="F188">
        <v>0</v>
      </c>
      <c r="G188" s="1">
        <v>43367</v>
      </c>
      <c r="H188" s="1">
        <v>43367</v>
      </c>
      <c r="I188" t="s">
        <v>16</v>
      </c>
      <c r="J188">
        <v>181.36</v>
      </c>
      <c r="K188">
        <v>0</v>
      </c>
      <c r="L188">
        <v>181.36</v>
      </c>
      <c r="M188">
        <f>G188-H188</f>
        <v>0</v>
      </c>
      <c r="N188" s="2">
        <f>L188*M188</f>
        <v>0</v>
      </c>
    </row>
    <row r="189" spans="1:14" x14ac:dyDescent="0.25">
      <c r="A189" t="s">
        <v>20</v>
      </c>
      <c r="B189">
        <v>1499</v>
      </c>
      <c r="C189" s="1">
        <v>43369</v>
      </c>
      <c r="D189" t="s">
        <v>75</v>
      </c>
      <c r="E189" s="1">
        <v>43347</v>
      </c>
      <c r="F189">
        <v>0</v>
      </c>
      <c r="G189" s="1">
        <v>43367</v>
      </c>
      <c r="H189" s="1">
        <v>43367</v>
      </c>
      <c r="I189" t="s">
        <v>16</v>
      </c>
      <c r="J189">
        <v>55.08</v>
      </c>
      <c r="K189">
        <v>0</v>
      </c>
      <c r="L189">
        <v>55.08</v>
      </c>
      <c r="M189">
        <f>G189-H189</f>
        <v>0</v>
      </c>
      <c r="N189" s="2">
        <f>L189*M189</f>
        <v>0</v>
      </c>
    </row>
    <row r="190" spans="1:14" x14ac:dyDescent="0.25">
      <c r="A190" t="s">
        <v>20</v>
      </c>
      <c r="B190">
        <v>1500</v>
      </c>
      <c r="C190" s="1">
        <v>43369</v>
      </c>
      <c r="D190" t="s">
        <v>78</v>
      </c>
      <c r="E190" s="1">
        <v>43347</v>
      </c>
      <c r="F190">
        <v>0</v>
      </c>
      <c r="G190" s="1">
        <v>43367</v>
      </c>
      <c r="H190" s="1">
        <v>43367</v>
      </c>
      <c r="I190" t="s">
        <v>16</v>
      </c>
      <c r="J190">
        <v>273.94</v>
      </c>
      <c r="K190">
        <v>0</v>
      </c>
      <c r="L190">
        <v>273.94</v>
      </c>
      <c r="M190">
        <f>G190-H190</f>
        <v>0</v>
      </c>
      <c r="N190" s="2">
        <f>L190*M190</f>
        <v>0</v>
      </c>
    </row>
    <row r="191" spans="1:14" x14ac:dyDescent="0.25">
      <c r="A191" t="s">
        <v>20</v>
      </c>
      <c r="B191">
        <v>1501</v>
      </c>
      <c r="C191" s="1">
        <v>43369</v>
      </c>
      <c r="D191" t="s">
        <v>74</v>
      </c>
      <c r="E191" s="1">
        <v>43347</v>
      </c>
      <c r="F191">
        <v>0</v>
      </c>
      <c r="G191" s="1">
        <v>43367</v>
      </c>
      <c r="H191" s="1">
        <v>43367</v>
      </c>
      <c r="I191" t="s">
        <v>16</v>
      </c>
      <c r="J191">
        <v>36.26</v>
      </c>
      <c r="K191">
        <v>0</v>
      </c>
      <c r="L191">
        <v>36.26</v>
      </c>
      <c r="M191">
        <f>G191-H191</f>
        <v>0</v>
      </c>
      <c r="N191" s="2">
        <f>L191*M191</f>
        <v>0</v>
      </c>
    </row>
    <row r="192" spans="1:14" x14ac:dyDescent="0.25">
      <c r="A192" t="s">
        <v>20</v>
      </c>
      <c r="B192">
        <v>1502</v>
      </c>
      <c r="C192" s="1">
        <v>43369</v>
      </c>
      <c r="D192" t="s">
        <v>69</v>
      </c>
      <c r="E192" s="1">
        <v>43347</v>
      </c>
      <c r="F192">
        <v>0</v>
      </c>
      <c r="G192" s="1">
        <v>43367</v>
      </c>
      <c r="H192" s="1">
        <v>43367</v>
      </c>
      <c r="I192" t="s">
        <v>16</v>
      </c>
      <c r="J192" s="2">
        <v>3600.65</v>
      </c>
      <c r="K192">
        <v>0</v>
      </c>
      <c r="L192" s="2">
        <v>3600.65</v>
      </c>
      <c r="M192">
        <f>G192-H192</f>
        <v>0</v>
      </c>
      <c r="N192" s="2">
        <f>L192*M192</f>
        <v>0</v>
      </c>
    </row>
    <row r="193" spans="1:14" x14ac:dyDescent="0.25">
      <c r="A193" t="s">
        <v>20</v>
      </c>
      <c r="B193">
        <v>1503</v>
      </c>
      <c r="C193" s="1">
        <v>43369</v>
      </c>
      <c r="D193" t="s">
        <v>79</v>
      </c>
      <c r="E193" s="1">
        <v>43347</v>
      </c>
      <c r="F193">
        <v>0</v>
      </c>
      <c r="G193" s="1">
        <v>43367</v>
      </c>
      <c r="H193" s="1">
        <v>43367</v>
      </c>
      <c r="I193" t="s">
        <v>16</v>
      </c>
      <c r="J193">
        <v>72.97</v>
      </c>
      <c r="K193">
        <v>72.97</v>
      </c>
      <c r="L193">
        <v>0</v>
      </c>
      <c r="M193">
        <f>G193-H193</f>
        <v>0</v>
      </c>
      <c r="N193" s="2">
        <f>L193*M193</f>
        <v>0</v>
      </c>
    </row>
    <row r="194" spans="1:14" x14ac:dyDescent="0.25">
      <c r="A194" t="s">
        <v>20</v>
      </c>
      <c r="B194">
        <v>1504</v>
      </c>
      <c r="C194" s="1">
        <v>43369</v>
      </c>
      <c r="D194" t="s">
        <v>73</v>
      </c>
      <c r="E194" s="1">
        <v>43347</v>
      </c>
      <c r="F194">
        <v>0</v>
      </c>
      <c r="G194" s="1">
        <v>43367</v>
      </c>
      <c r="H194" s="1">
        <v>43367</v>
      </c>
      <c r="I194" t="s">
        <v>16</v>
      </c>
      <c r="J194">
        <v>13.84</v>
      </c>
      <c r="K194">
        <v>13.84</v>
      </c>
      <c r="L194">
        <v>0</v>
      </c>
      <c r="M194">
        <f>G194-H194</f>
        <v>0</v>
      </c>
      <c r="N194" s="2">
        <f>L194*M194</f>
        <v>0</v>
      </c>
    </row>
    <row r="195" spans="1:14" x14ac:dyDescent="0.25">
      <c r="A195" t="s">
        <v>20</v>
      </c>
      <c r="B195">
        <v>1505</v>
      </c>
      <c r="C195" s="1">
        <v>43369</v>
      </c>
      <c r="D195" t="s">
        <v>77</v>
      </c>
      <c r="E195" s="1">
        <v>43347</v>
      </c>
      <c r="F195">
        <v>0</v>
      </c>
      <c r="G195" s="1">
        <v>43367</v>
      </c>
      <c r="H195" s="1">
        <v>43367</v>
      </c>
      <c r="I195" t="s">
        <v>16</v>
      </c>
      <c r="J195">
        <v>34.19</v>
      </c>
      <c r="K195">
        <v>34.19</v>
      </c>
      <c r="L195">
        <v>0</v>
      </c>
      <c r="M195">
        <f>G195-H195</f>
        <v>0</v>
      </c>
      <c r="N195" s="2">
        <f>L195*M195</f>
        <v>0</v>
      </c>
    </row>
    <row r="196" spans="1:14" x14ac:dyDescent="0.25">
      <c r="A196" t="s">
        <v>20</v>
      </c>
      <c r="B196">
        <v>1506</v>
      </c>
      <c r="C196" s="1">
        <v>43369</v>
      </c>
      <c r="D196" t="s">
        <v>71</v>
      </c>
      <c r="E196" s="1">
        <v>43347</v>
      </c>
      <c r="F196">
        <v>0</v>
      </c>
      <c r="G196" s="1">
        <v>43367</v>
      </c>
      <c r="H196" s="1">
        <v>43367</v>
      </c>
      <c r="I196" t="s">
        <v>16</v>
      </c>
      <c r="J196">
        <v>8.1999999999999993</v>
      </c>
      <c r="K196">
        <v>8.1999999999999993</v>
      </c>
      <c r="L196">
        <v>0</v>
      </c>
      <c r="M196">
        <f>G196-H196</f>
        <v>0</v>
      </c>
      <c r="N196" s="2">
        <f>L196*M196</f>
        <v>0</v>
      </c>
    </row>
    <row r="197" spans="1:14" x14ac:dyDescent="0.25">
      <c r="A197" t="s">
        <v>20</v>
      </c>
      <c r="B197">
        <v>1507</v>
      </c>
      <c r="C197" s="1">
        <v>43369</v>
      </c>
      <c r="D197" t="s">
        <v>76</v>
      </c>
      <c r="E197" s="1">
        <v>43347</v>
      </c>
      <c r="F197">
        <v>0</v>
      </c>
      <c r="G197" s="1">
        <v>43367</v>
      </c>
      <c r="H197" s="1">
        <v>43367</v>
      </c>
      <c r="I197" t="s">
        <v>16</v>
      </c>
      <c r="J197">
        <v>40.619999999999997</v>
      </c>
      <c r="K197">
        <v>40.619999999999997</v>
      </c>
      <c r="L197">
        <v>0</v>
      </c>
      <c r="M197">
        <f>G197-H197</f>
        <v>0</v>
      </c>
      <c r="N197" s="2">
        <f>L197*M197</f>
        <v>0</v>
      </c>
    </row>
    <row r="198" spans="1:14" x14ac:dyDescent="0.25">
      <c r="A198" t="s">
        <v>20</v>
      </c>
      <c r="B198">
        <v>1508</v>
      </c>
      <c r="C198" s="1">
        <v>43369</v>
      </c>
      <c r="D198" t="s">
        <v>72</v>
      </c>
      <c r="E198" s="1">
        <v>43347</v>
      </c>
      <c r="F198">
        <v>0</v>
      </c>
      <c r="G198" s="1">
        <v>43367</v>
      </c>
      <c r="H198" s="1">
        <v>43367</v>
      </c>
      <c r="I198" t="s">
        <v>16</v>
      </c>
      <c r="J198">
        <v>39.9</v>
      </c>
      <c r="K198">
        <v>39.9</v>
      </c>
      <c r="L198">
        <v>0</v>
      </c>
      <c r="M198">
        <f>G198-H198</f>
        <v>0</v>
      </c>
      <c r="N198" s="2">
        <f>L198*M198</f>
        <v>0</v>
      </c>
    </row>
    <row r="199" spans="1:14" x14ac:dyDescent="0.25">
      <c r="A199" t="s">
        <v>20</v>
      </c>
      <c r="B199">
        <v>1509</v>
      </c>
      <c r="C199" s="1">
        <v>43369</v>
      </c>
      <c r="D199" t="s">
        <v>75</v>
      </c>
      <c r="E199" s="1">
        <v>43347</v>
      </c>
      <c r="F199">
        <v>0</v>
      </c>
      <c r="G199" s="1">
        <v>43367</v>
      </c>
      <c r="H199" s="1">
        <v>43367</v>
      </c>
      <c r="I199" t="s">
        <v>16</v>
      </c>
      <c r="J199">
        <v>12.12</v>
      </c>
      <c r="K199">
        <v>12.12</v>
      </c>
      <c r="L199">
        <v>0</v>
      </c>
      <c r="M199">
        <f>G199-H199</f>
        <v>0</v>
      </c>
      <c r="N199" s="2">
        <f>L199*M199</f>
        <v>0</v>
      </c>
    </row>
    <row r="200" spans="1:14" x14ac:dyDescent="0.25">
      <c r="A200" t="s">
        <v>20</v>
      </c>
      <c r="B200">
        <v>1510</v>
      </c>
      <c r="C200" s="1">
        <v>43369</v>
      </c>
      <c r="D200" t="s">
        <v>78</v>
      </c>
      <c r="E200" s="1">
        <v>43347</v>
      </c>
      <c r="F200">
        <v>0</v>
      </c>
      <c r="G200" s="1">
        <v>43367</v>
      </c>
      <c r="H200" s="1">
        <v>43367</v>
      </c>
      <c r="I200" t="s">
        <v>16</v>
      </c>
      <c r="J200">
        <v>60.27</v>
      </c>
      <c r="K200">
        <v>60.27</v>
      </c>
      <c r="L200">
        <v>0</v>
      </c>
      <c r="M200">
        <f>G200-H200</f>
        <v>0</v>
      </c>
      <c r="N200" s="2">
        <f>L200*M200</f>
        <v>0</v>
      </c>
    </row>
    <row r="201" spans="1:14" x14ac:dyDescent="0.25">
      <c r="A201" t="s">
        <v>20</v>
      </c>
      <c r="B201">
        <v>1511</v>
      </c>
      <c r="C201" s="1">
        <v>43369</v>
      </c>
      <c r="D201" t="s">
        <v>74</v>
      </c>
      <c r="E201" s="1">
        <v>43347</v>
      </c>
      <c r="F201">
        <v>0</v>
      </c>
      <c r="G201" s="1">
        <v>43367</v>
      </c>
      <c r="H201" s="1">
        <v>43367</v>
      </c>
      <c r="I201" t="s">
        <v>16</v>
      </c>
      <c r="J201">
        <v>7.98</v>
      </c>
      <c r="K201">
        <v>7.98</v>
      </c>
      <c r="L201">
        <v>0</v>
      </c>
      <c r="M201">
        <f>G201-H201</f>
        <v>0</v>
      </c>
      <c r="N201" s="2">
        <f>L201*M201</f>
        <v>0</v>
      </c>
    </row>
    <row r="202" spans="1:14" x14ac:dyDescent="0.25">
      <c r="A202" t="s">
        <v>20</v>
      </c>
      <c r="B202">
        <v>1512</v>
      </c>
      <c r="C202" s="1">
        <v>43369</v>
      </c>
      <c r="D202" t="s">
        <v>69</v>
      </c>
      <c r="E202" s="1">
        <v>43347</v>
      </c>
      <c r="F202">
        <v>0</v>
      </c>
      <c r="G202" s="1">
        <v>43367</v>
      </c>
      <c r="H202" s="1">
        <v>43367</v>
      </c>
      <c r="I202" t="s">
        <v>16</v>
      </c>
      <c r="J202">
        <v>793.98</v>
      </c>
      <c r="K202">
        <v>793.98</v>
      </c>
      <c r="L202">
        <v>0</v>
      </c>
      <c r="M202">
        <f>G202-H202</f>
        <v>0</v>
      </c>
      <c r="N202" s="2">
        <f>L202*M202</f>
        <v>0</v>
      </c>
    </row>
    <row r="203" spans="1:14" x14ac:dyDescent="0.25">
      <c r="A203" t="s">
        <v>20</v>
      </c>
      <c r="B203">
        <v>1515</v>
      </c>
      <c r="C203" s="1">
        <v>43370</v>
      </c>
      <c r="D203" t="s">
        <v>69</v>
      </c>
      <c r="E203" s="1">
        <v>43347</v>
      </c>
      <c r="F203">
        <v>0</v>
      </c>
      <c r="G203" s="1">
        <v>43367</v>
      </c>
      <c r="H203" s="1">
        <v>43367</v>
      </c>
      <c r="I203" t="s">
        <v>16</v>
      </c>
      <c r="J203">
        <v>8.3699999999999992</v>
      </c>
      <c r="K203">
        <v>0</v>
      </c>
      <c r="L203">
        <v>8.3699999999999992</v>
      </c>
      <c r="M203">
        <f>G203-H203</f>
        <v>0</v>
      </c>
      <c r="N203" s="2">
        <f>L203*M203</f>
        <v>0</v>
      </c>
    </row>
    <row r="204" spans="1:14" x14ac:dyDescent="0.25">
      <c r="A204" t="s">
        <v>17</v>
      </c>
      <c r="B204">
        <v>1517</v>
      </c>
      <c r="C204" s="1">
        <v>43370</v>
      </c>
      <c r="D204" t="str">
        <f>"05002957"</f>
        <v>05002957</v>
      </c>
      <c r="E204" s="1">
        <v>43216</v>
      </c>
      <c r="F204">
        <v>0</v>
      </c>
      <c r="G204" s="1">
        <v>43257</v>
      </c>
      <c r="H204" s="1">
        <v>43257</v>
      </c>
      <c r="I204" t="s">
        <v>16</v>
      </c>
      <c r="J204">
        <v>13.28</v>
      </c>
      <c r="K204">
        <v>0</v>
      </c>
      <c r="L204">
        <v>13.28</v>
      </c>
      <c r="M204">
        <f>G204-H204</f>
        <v>0</v>
      </c>
      <c r="N204" s="2">
        <f>L204*M204</f>
        <v>0</v>
      </c>
    </row>
    <row r="205" spans="1:14" x14ac:dyDescent="0.25">
      <c r="A205" t="s">
        <v>17</v>
      </c>
      <c r="B205">
        <v>1518</v>
      </c>
      <c r="C205" s="1">
        <v>43370</v>
      </c>
      <c r="D205" t="str">
        <f>"05002954"</f>
        <v>05002954</v>
      </c>
      <c r="E205" s="1">
        <v>43216</v>
      </c>
      <c r="F205">
        <v>0</v>
      </c>
      <c r="G205" s="1">
        <v>43257</v>
      </c>
      <c r="H205" s="1">
        <v>43257</v>
      </c>
      <c r="I205" t="s">
        <v>16</v>
      </c>
      <c r="J205">
        <v>30.01</v>
      </c>
      <c r="K205">
        <v>0</v>
      </c>
      <c r="L205">
        <v>30.01</v>
      </c>
      <c r="M205">
        <f>G205-H205</f>
        <v>0</v>
      </c>
      <c r="N205" s="2">
        <f>L205*M205</f>
        <v>0</v>
      </c>
    </row>
    <row r="206" spans="1:14" x14ac:dyDescent="0.25">
      <c r="A206" t="s">
        <v>17</v>
      </c>
      <c r="B206">
        <v>1519</v>
      </c>
      <c r="C206" s="1">
        <v>43370</v>
      </c>
      <c r="D206" t="str">
        <f>"05002961"</f>
        <v>05002961</v>
      </c>
      <c r="E206" s="1">
        <v>43216</v>
      </c>
      <c r="F206">
        <v>0</v>
      </c>
      <c r="G206" s="1">
        <v>43257</v>
      </c>
      <c r="H206" s="1">
        <v>43257</v>
      </c>
      <c r="I206" t="s">
        <v>16</v>
      </c>
      <c r="J206">
        <v>10.26</v>
      </c>
      <c r="K206">
        <v>0</v>
      </c>
      <c r="L206">
        <v>10.26</v>
      </c>
      <c r="M206">
        <f>G206-H206</f>
        <v>0</v>
      </c>
      <c r="N206" s="2">
        <f>L206*M206</f>
        <v>0</v>
      </c>
    </row>
    <row r="207" spans="1:14" x14ac:dyDescent="0.25">
      <c r="A207" t="s">
        <v>17</v>
      </c>
      <c r="B207">
        <v>1520</v>
      </c>
      <c r="C207" s="1">
        <v>43370</v>
      </c>
      <c r="D207" t="str">
        <f>"05002960"</f>
        <v>05002960</v>
      </c>
      <c r="E207" s="1">
        <v>43216</v>
      </c>
      <c r="F207">
        <v>0</v>
      </c>
      <c r="G207" s="1">
        <v>43257</v>
      </c>
      <c r="H207" s="1">
        <v>43257</v>
      </c>
      <c r="I207" t="s">
        <v>16</v>
      </c>
      <c r="J207">
        <v>10.26</v>
      </c>
      <c r="K207">
        <v>0</v>
      </c>
      <c r="L207">
        <v>10.26</v>
      </c>
      <c r="M207">
        <f>G207-H207</f>
        <v>0</v>
      </c>
      <c r="N207" s="2">
        <f>L207*M207</f>
        <v>0</v>
      </c>
    </row>
    <row r="208" spans="1:14" x14ac:dyDescent="0.25">
      <c r="A208" t="s">
        <v>17</v>
      </c>
      <c r="B208">
        <v>1520</v>
      </c>
      <c r="C208" s="1">
        <v>43370</v>
      </c>
      <c r="D208" t="str">
        <f>"05002956"</f>
        <v>05002956</v>
      </c>
      <c r="E208" s="1">
        <v>43216</v>
      </c>
      <c r="F208">
        <v>0</v>
      </c>
      <c r="G208" s="1">
        <v>43257</v>
      </c>
      <c r="H208" s="1">
        <v>43257</v>
      </c>
      <c r="I208" t="s">
        <v>16</v>
      </c>
      <c r="J208">
        <v>4.9800000000000004</v>
      </c>
      <c r="K208">
        <v>0</v>
      </c>
      <c r="L208">
        <v>4.9800000000000004</v>
      </c>
      <c r="M208">
        <f>G208-H208</f>
        <v>0</v>
      </c>
      <c r="N208" s="2">
        <f>L208*M208</f>
        <v>0</v>
      </c>
    </row>
    <row r="209" spans="1:14" x14ac:dyDescent="0.25">
      <c r="A209" t="s">
        <v>17</v>
      </c>
      <c r="B209">
        <v>1520</v>
      </c>
      <c r="C209" s="1">
        <v>43370</v>
      </c>
      <c r="D209" t="str">
        <f>"05002953"</f>
        <v>05002953</v>
      </c>
      <c r="E209" s="1">
        <v>43216</v>
      </c>
      <c r="F209">
        <v>0</v>
      </c>
      <c r="G209" s="1">
        <v>43257</v>
      </c>
      <c r="H209" s="1">
        <v>43257</v>
      </c>
      <c r="I209" t="s">
        <v>16</v>
      </c>
      <c r="J209">
        <v>25.6</v>
      </c>
      <c r="K209">
        <v>0</v>
      </c>
      <c r="L209">
        <v>25.6</v>
      </c>
      <c r="M209">
        <f>G209-H209</f>
        <v>0</v>
      </c>
      <c r="N209" s="2">
        <f>L209*M209</f>
        <v>0</v>
      </c>
    </row>
    <row r="210" spans="1:14" x14ac:dyDescent="0.25">
      <c r="A210" t="s">
        <v>17</v>
      </c>
      <c r="B210">
        <v>1521</v>
      </c>
      <c r="C210" s="1">
        <v>43370</v>
      </c>
      <c r="D210" t="str">
        <f>"05002964"</f>
        <v>05002964</v>
      </c>
      <c r="E210" s="1">
        <v>43216</v>
      </c>
      <c r="F210">
        <v>0</v>
      </c>
      <c r="G210" s="1">
        <v>43257</v>
      </c>
      <c r="H210" s="1">
        <v>43257</v>
      </c>
      <c r="I210" t="s">
        <v>16</v>
      </c>
      <c r="J210">
        <v>3.71</v>
      </c>
      <c r="K210">
        <v>0</v>
      </c>
      <c r="L210">
        <v>3.71</v>
      </c>
      <c r="M210">
        <f>G210-H210</f>
        <v>0</v>
      </c>
      <c r="N210" s="2">
        <f>L210*M210</f>
        <v>0</v>
      </c>
    </row>
    <row r="211" spans="1:14" x14ac:dyDescent="0.25">
      <c r="A211" t="s">
        <v>17</v>
      </c>
      <c r="B211">
        <v>1521</v>
      </c>
      <c r="C211" s="1">
        <v>43370</v>
      </c>
      <c r="D211" t="str">
        <f>"05002963"</f>
        <v>05002963</v>
      </c>
      <c r="E211" s="1">
        <v>43216</v>
      </c>
      <c r="F211">
        <v>0</v>
      </c>
      <c r="G211" s="1">
        <v>43257</v>
      </c>
      <c r="H211" s="1">
        <v>43257</v>
      </c>
      <c r="I211" t="s">
        <v>16</v>
      </c>
      <c r="J211">
        <v>7.17</v>
      </c>
      <c r="K211">
        <v>0</v>
      </c>
      <c r="L211">
        <v>7.17</v>
      </c>
      <c r="M211">
        <f>G211-H211</f>
        <v>0</v>
      </c>
      <c r="N211" s="2">
        <f>L211*M211</f>
        <v>0</v>
      </c>
    </row>
    <row r="212" spans="1:14" x14ac:dyDescent="0.25">
      <c r="A212" t="s">
        <v>17</v>
      </c>
      <c r="B212">
        <v>1521</v>
      </c>
      <c r="C212" s="1">
        <v>43370</v>
      </c>
      <c r="D212" t="str">
        <f>"05002965"</f>
        <v>05002965</v>
      </c>
      <c r="E212" s="1">
        <v>43216</v>
      </c>
      <c r="F212">
        <v>0</v>
      </c>
      <c r="G212" s="1">
        <v>43257</v>
      </c>
      <c r="H212" s="1">
        <v>43257</v>
      </c>
      <c r="I212" t="s">
        <v>16</v>
      </c>
      <c r="J212">
        <v>32.01</v>
      </c>
      <c r="K212">
        <v>0</v>
      </c>
      <c r="L212">
        <v>32.01</v>
      </c>
      <c r="M212">
        <f>G212-H212</f>
        <v>0</v>
      </c>
      <c r="N212" s="2">
        <f>L212*M212</f>
        <v>0</v>
      </c>
    </row>
    <row r="213" spans="1:14" x14ac:dyDescent="0.25">
      <c r="A213" t="s">
        <v>17</v>
      </c>
      <c r="B213">
        <v>1522</v>
      </c>
      <c r="C213" s="1">
        <v>43370</v>
      </c>
      <c r="D213" t="str">
        <f>"05002966"</f>
        <v>05002966</v>
      </c>
      <c r="E213" s="1">
        <v>43216</v>
      </c>
      <c r="F213">
        <v>0</v>
      </c>
      <c r="G213" s="1">
        <v>43257</v>
      </c>
      <c r="H213" s="1">
        <v>43257</v>
      </c>
      <c r="I213" t="s">
        <v>16</v>
      </c>
      <c r="J213">
        <v>4.7699999999999996</v>
      </c>
      <c r="K213">
        <v>0</v>
      </c>
      <c r="L213">
        <v>4.7699999999999996</v>
      </c>
      <c r="M213">
        <f>G213-H213</f>
        <v>0</v>
      </c>
      <c r="N213" s="2">
        <f>L213*M213</f>
        <v>0</v>
      </c>
    </row>
    <row r="214" spans="1:14" x14ac:dyDescent="0.25">
      <c r="A214" t="s">
        <v>17</v>
      </c>
      <c r="B214">
        <v>1522</v>
      </c>
      <c r="C214" s="1">
        <v>43370</v>
      </c>
      <c r="D214" t="str">
        <f>"05002955"</f>
        <v>05002955</v>
      </c>
      <c r="E214" s="1">
        <v>43216</v>
      </c>
      <c r="F214">
        <v>0</v>
      </c>
      <c r="G214" s="1">
        <v>43257</v>
      </c>
      <c r="H214" s="1">
        <v>43257</v>
      </c>
      <c r="I214" t="s">
        <v>16</v>
      </c>
      <c r="J214">
        <v>1.92</v>
      </c>
      <c r="K214">
        <v>0</v>
      </c>
      <c r="L214">
        <v>1.92</v>
      </c>
      <c r="M214">
        <f>G214-H214</f>
        <v>0</v>
      </c>
      <c r="N214" s="2">
        <f>L214*M214</f>
        <v>0</v>
      </c>
    </row>
    <row r="215" spans="1:14" x14ac:dyDescent="0.25">
      <c r="A215" t="s">
        <v>17</v>
      </c>
      <c r="B215">
        <v>1522</v>
      </c>
      <c r="C215" s="1">
        <v>43370</v>
      </c>
      <c r="D215" t="str">
        <f>"05002962"</f>
        <v>05002962</v>
      </c>
      <c r="E215" s="1">
        <v>43216</v>
      </c>
      <c r="F215">
        <v>0</v>
      </c>
      <c r="G215" s="1">
        <v>43257</v>
      </c>
      <c r="H215" s="1">
        <v>43257</v>
      </c>
      <c r="I215" t="s">
        <v>16</v>
      </c>
      <c r="J215">
        <v>2.16</v>
      </c>
      <c r="K215">
        <v>0</v>
      </c>
      <c r="L215">
        <v>2.16</v>
      </c>
      <c r="M215">
        <f>G215-H215</f>
        <v>0</v>
      </c>
      <c r="N215" s="2">
        <f>L215*M215</f>
        <v>0</v>
      </c>
    </row>
    <row r="216" spans="1:14" x14ac:dyDescent="0.25">
      <c r="A216" t="s">
        <v>17</v>
      </c>
      <c r="B216">
        <v>1523</v>
      </c>
      <c r="C216" s="1">
        <v>43370</v>
      </c>
      <c r="D216" t="str">
        <f>"05002958"</f>
        <v>05002958</v>
      </c>
      <c r="E216" s="1">
        <v>43216</v>
      </c>
      <c r="F216">
        <v>0</v>
      </c>
      <c r="G216" s="1">
        <v>43257</v>
      </c>
      <c r="H216" s="1">
        <v>43257</v>
      </c>
      <c r="I216" t="s">
        <v>16</v>
      </c>
      <c r="J216">
        <v>21.02</v>
      </c>
      <c r="K216">
        <v>0</v>
      </c>
      <c r="L216">
        <v>21.02</v>
      </c>
      <c r="M216">
        <f>G216-H216</f>
        <v>0</v>
      </c>
      <c r="N216" s="2">
        <f>L216*M216</f>
        <v>0</v>
      </c>
    </row>
    <row r="217" spans="1:14" x14ac:dyDescent="0.25">
      <c r="A217" t="s">
        <v>17</v>
      </c>
      <c r="B217">
        <v>1523</v>
      </c>
      <c r="C217" s="1">
        <v>43370</v>
      </c>
      <c r="D217" t="str">
        <f>"05002959"</f>
        <v>05002959</v>
      </c>
      <c r="E217" s="1">
        <v>43216</v>
      </c>
      <c r="F217">
        <v>0</v>
      </c>
      <c r="G217" s="1">
        <v>43257</v>
      </c>
      <c r="H217" s="1">
        <v>43257</v>
      </c>
      <c r="I217" t="s">
        <v>16</v>
      </c>
      <c r="J217">
        <v>10.09</v>
      </c>
      <c r="K217">
        <v>0</v>
      </c>
      <c r="L217">
        <v>10.09</v>
      </c>
      <c r="M217">
        <f>G217-H217</f>
        <v>0</v>
      </c>
      <c r="N217" s="2">
        <f>L217*M217</f>
        <v>0</v>
      </c>
    </row>
    <row r="218" spans="1:14" x14ac:dyDescent="0.25">
      <c r="A218" t="s">
        <v>34</v>
      </c>
      <c r="B218">
        <v>1524</v>
      </c>
      <c r="C218" s="1">
        <v>43370</v>
      </c>
      <c r="D218" t="str">
        <f>"6180243455"</f>
        <v>6180243455</v>
      </c>
      <c r="E218" s="1">
        <v>43281</v>
      </c>
      <c r="F218">
        <v>0</v>
      </c>
      <c r="G218" s="1">
        <v>43370</v>
      </c>
      <c r="H218" s="1">
        <v>43337</v>
      </c>
      <c r="I218" t="s">
        <v>16</v>
      </c>
      <c r="J218">
        <v>85.4</v>
      </c>
      <c r="K218">
        <v>15.4</v>
      </c>
      <c r="L218">
        <v>70</v>
      </c>
      <c r="M218">
        <f>G218-H218</f>
        <v>33</v>
      </c>
      <c r="N218" s="2">
        <f>L218*M218</f>
        <v>2310</v>
      </c>
    </row>
    <row r="219" spans="1:14" x14ac:dyDescent="0.25">
      <c r="A219" t="s">
        <v>22</v>
      </c>
      <c r="B219">
        <v>1525</v>
      </c>
      <c r="C219" s="1">
        <v>43370</v>
      </c>
      <c r="D219" t="str">
        <f>"1010500698"</f>
        <v>1010500698</v>
      </c>
      <c r="E219" s="1">
        <v>43341</v>
      </c>
      <c r="F219">
        <v>0</v>
      </c>
      <c r="G219" s="1">
        <v>43370</v>
      </c>
      <c r="H219" s="1">
        <v>43373</v>
      </c>
      <c r="I219" t="s">
        <v>16</v>
      </c>
      <c r="J219">
        <v>194.41</v>
      </c>
      <c r="K219">
        <v>35.06</v>
      </c>
      <c r="L219">
        <v>159.35</v>
      </c>
      <c r="M219">
        <f>G219-H219</f>
        <v>-3</v>
      </c>
      <c r="N219" s="2">
        <f>L219*M219</f>
        <v>-478.04999999999995</v>
      </c>
    </row>
    <row r="220" spans="1:14" x14ac:dyDescent="0.25">
      <c r="A220" t="s">
        <v>22</v>
      </c>
      <c r="B220">
        <v>1526</v>
      </c>
      <c r="C220" s="1">
        <v>43370</v>
      </c>
      <c r="D220" t="str">
        <f>"1010497860"</f>
        <v>1010497860</v>
      </c>
      <c r="E220" s="1">
        <v>43340</v>
      </c>
      <c r="F220">
        <v>0</v>
      </c>
      <c r="G220" s="1">
        <v>43370</v>
      </c>
      <c r="H220" s="1">
        <v>43404</v>
      </c>
      <c r="I220" t="s">
        <v>16</v>
      </c>
      <c r="J220">
        <v>254.21</v>
      </c>
      <c r="K220">
        <v>45.84</v>
      </c>
      <c r="L220">
        <v>208.37</v>
      </c>
      <c r="M220">
        <f>G220-H220</f>
        <v>-34</v>
      </c>
      <c r="N220" s="2">
        <f>L220*M220</f>
        <v>-7084.58</v>
      </c>
    </row>
    <row r="221" spans="1:14" x14ac:dyDescent="0.25">
      <c r="A221" t="s">
        <v>22</v>
      </c>
      <c r="B221">
        <v>1527</v>
      </c>
      <c r="C221" s="1">
        <v>43370</v>
      </c>
      <c r="D221" t="str">
        <f>"1010481446"</f>
        <v>1010481446</v>
      </c>
      <c r="E221" s="1">
        <v>43235</v>
      </c>
      <c r="F221">
        <v>0</v>
      </c>
      <c r="G221" s="1">
        <v>43370</v>
      </c>
      <c r="H221" s="1">
        <v>43312</v>
      </c>
      <c r="I221" t="s">
        <v>16</v>
      </c>
      <c r="J221">
        <v>254.21</v>
      </c>
      <c r="K221">
        <v>45.84</v>
      </c>
      <c r="L221">
        <v>208.37</v>
      </c>
      <c r="M221">
        <f>G221-H221</f>
        <v>58</v>
      </c>
      <c r="N221" s="2">
        <f>L221*M221</f>
        <v>12085.460000000001</v>
      </c>
    </row>
    <row r="222" spans="1:14" x14ac:dyDescent="0.25">
      <c r="A222" t="s">
        <v>100</v>
      </c>
      <c r="B222">
        <v>1528</v>
      </c>
      <c r="C222" s="1">
        <v>43370</v>
      </c>
      <c r="D222" t="str">
        <f>"0002132602"</f>
        <v>0002132602</v>
      </c>
      <c r="E222" s="1">
        <v>43312</v>
      </c>
      <c r="F222">
        <v>0</v>
      </c>
      <c r="G222" s="1">
        <v>43370</v>
      </c>
      <c r="H222" s="1">
        <v>43373</v>
      </c>
      <c r="I222" t="s">
        <v>16</v>
      </c>
      <c r="J222">
        <v>185.44</v>
      </c>
      <c r="K222">
        <v>33.44</v>
      </c>
      <c r="L222">
        <v>152</v>
      </c>
      <c r="M222">
        <f>G222-H222</f>
        <v>-3</v>
      </c>
      <c r="N222" s="2">
        <f>L222*M222</f>
        <v>-456</v>
      </c>
    </row>
    <row r="223" spans="1:14" x14ac:dyDescent="0.25">
      <c r="A223" t="s">
        <v>19</v>
      </c>
      <c r="B223">
        <v>1529</v>
      </c>
      <c r="C223" s="1">
        <v>43370</v>
      </c>
      <c r="D223" t="str">
        <f>"15489"</f>
        <v>15489</v>
      </c>
      <c r="E223" s="1">
        <v>43235</v>
      </c>
      <c r="F223">
        <v>0</v>
      </c>
      <c r="G223" s="1">
        <v>43370</v>
      </c>
      <c r="H223" s="1">
        <v>43272</v>
      </c>
      <c r="I223" t="s">
        <v>16</v>
      </c>
      <c r="J223">
        <v>6.6</v>
      </c>
      <c r="K223">
        <v>1.19</v>
      </c>
      <c r="L223">
        <v>5.41</v>
      </c>
      <c r="M223">
        <f>G223-H223</f>
        <v>98</v>
      </c>
      <c r="N223" s="2">
        <f>L223*M223</f>
        <v>530.18000000000006</v>
      </c>
    </row>
    <row r="224" spans="1:14" x14ac:dyDescent="0.25">
      <c r="A224" t="s">
        <v>149</v>
      </c>
      <c r="B224">
        <v>1530</v>
      </c>
      <c r="C224" s="1">
        <v>43370</v>
      </c>
      <c r="D224" t="s">
        <v>152</v>
      </c>
      <c r="E224" s="1">
        <v>43362</v>
      </c>
      <c r="F224">
        <v>0</v>
      </c>
      <c r="G224" s="1">
        <v>43370</v>
      </c>
      <c r="H224" s="1">
        <v>43393</v>
      </c>
      <c r="I224" t="s">
        <v>95</v>
      </c>
      <c r="J224">
        <v>418.7</v>
      </c>
      <c r="K224">
        <v>75.5</v>
      </c>
      <c r="L224">
        <v>343.2</v>
      </c>
      <c r="M224">
        <f>G224-H224</f>
        <v>-23</v>
      </c>
      <c r="N224" s="2">
        <f>L224*M224</f>
        <v>-7893.5999999999995</v>
      </c>
    </row>
    <row r="225" spans="1:14" x14ac:dyDescent="0.25">
      <c r="A225" t="s">
        <v>149</v>
      </c>
      <c r="B225">
        <v>1531</v>
      </c>
      <c r="C225" s="1">
        <v>43370</v>
      </c>
      <c r="D225" t="s">
        <v>151</v>
      </c>
      <c r="E225" s="1">
        <v>43362</v>
      </c>
      <c r="F225">
        <v>0</v>
      </c>
      <c r="G225" s="1">
        <v>43370</v>
      </c>
      <c r="H225" s="1">
        <v>43393</v>
      </c>
      <c r="I225" t="s">
        <v>95</v>
      </c>
      <c r="J225">
        <v>150.06</v>
      </c>
      <c r="K225">
        <v>27.06</v>
      </c>
      <c r="L225">
        <v>123</v>
      </c>
      <c r="M225">
        <f>G225-H225</f>
        <v>-23</v>
      </c>
      <c r="N225" s="2">
        <f>L225*M225</f>
        <v>-2829</v>
      </c>
    </row>
    <row r="226" spans="1:14" x14ac:dyDescent="0.25">
      <c r="A226" t="s">
        <v>149</v>
      </c>
      <c r="B226">
        <v>1532</v>
      </c>
      <c r="C226" s="1">
        <v>43370</v>
      </c>
      <c r="D226" t="s">
        <v>150</v>
      </c>
      <c r="E226" s="1">
        <v>43362</v>
      </c>
      <c r="F226">
        <v>0</v>
      </c>
      <c r="G226" s="1">
        <v>43370</v>
      </c>
      <c r="H226" s="1">
        <v>43393</v>
      </c>
      <c r="I226" t="s">
        <v>16</v>
      </c>
      <c r="J226">
        <v>70.760000000000005</v>
      </c>
      <c r="K226">
        <v>12.76</v>
      </c>
      <c r="L226">
        <v>58</v>
      </c>
      <c r="M226">
        <f>G226-H226</f>
        <v>-23</v>
      </c>
      <c r="N226" s="2">
        <f>L226*M226</f>
        <v>-1334</v>
      </c>
    </row>
    <row r="227" spans="1:14" x14ac:dyDescent="0.25">
      <c r="A227" t="s">
        <v>149</v>
      </c>
      <c r="B227">
        <v>1533</v>
      </c>
      <c r="C227" s="1">
        <v>43370</v>
      </c>
      <c r="D227" t="s">
        <v>152</v>
      </c>
      <c r="E227" s="1">
        <v>43362</v>
      </c>
      <c r="F227">
        <v>0</v>
      </c>
      <c r="G227" s="1">
        <v>43370</v>
      </c>
      <c r="H227" s="1">
        <v>43393</v>
      </c>
      <c r="I227" t="s">
        <v>95</v>
      </c>
      <c r="J227">
        <v>583.41</v>
      </c>
      <c r="K227">
        <v>105.2</v>
      </c>
      <c r="L227">
        <v>478.21</v>
      </c>
      <c r="M227">
        <f>G227-H227</f>
        <v>-23</v>
      </c>
      <c r="N227" s="2">
        <f>L227*M227</f>
        <v>-10998.83</v>
      </c>
    </row>
    <row r="228" spans="1:14" x14ac:dyDescent="0.25">
      <c r="A228" t="s">
        <v>149</v>
      </c>
      <c r="B228">
        <v>1534</v>
      </c>
      <c r="C228" s="1">
        <v>43370</v>
      </c>
      <c r="D228" t="s">
        <v>151</v>
      </c>
      <c r="E228" s="1">
        <v>43362</v>
      </c>
      <c r="F228">
        <v>0</v>
      </c>
      <c r="G228" s="1">
        <v>43370</v>
      </c>
      <c r="H228" s="1">
        <v>43393</v>
      </c>
      <c r="I228" t="s">
        <v>95</v>
      </c>
      <c r="J228">
        <v>104.92</v>
      </c>
      <c r="K228">
        <v>18.920000000000002</v>
      </c>
      <c r="L228">
        <v>86</v>
      </c>
      <c r="M228">
        <f>G228-H228</f>
        <v>-23</v>
      </c>
      <c r="N228" s="2">
        <f>L228*M228</f>
        <v>-1978</v>
      </c>
    </row>
    <row r="229" spans="1:14" x14ac:dyDescent="0.25">
      <c r="A229" t="s">
        <v>149</v>
      </c>
      <c r="B229">
        <v>1535</v>
      </c>
      <c r="C229" s="1">
        <v>43370</v>
      </c>
      <c r="D229" t="s">
        <v>150</v>
      </c>
      <c r="E229" s="1">
        <v>43362</v>
      </c>
      <c r="F229">
        <v>0</v>
      </c>
      <c r="G229" s="1">
        <v>43370</v>
      </c>
      <c r="H229" s="1">
        <v>43393</v>
      </c>
      <c r="I229" t="s">
        <v>16</v>
      </c>
      <c r="J229">
        <v>141.52000000000001</v>
      </c>
      <c r="K229">
        <v>25.52</v>
      </c>
      <c r="L229">
        <v>116</v>
      </c>
      <c r="M229">
        <f>G229-H229</f>
        <v>-23</v>
      </c>
      <c r="N229" s="2">
        <f>L229*M229</f>
        <v>-2668</v>
      </c>
    </row>
    <row r="230" spans="1:14" x14ac:dyDescent="0.25">
      <c r="A230" t="s">
        <v>149</v>
      </c>
      <c r="B230">
        <v>1536</v>
      </c>
      <c r="C230" s="1">
        <v>43370</v>
      </c>
      <c r="D230" t="s">
        <v>153</v>
      </c>
      <c r="E230" s="1">
        <v>43362</v>
      </c>
      <c r="F230">
        <v>0</v>
      </c>
      <c r="G230" s="1">
        <v>43370</v>
      </c>
      <c r="H230" s="1">
        <v>43393</v>
      </c>
      <c r="I230" t="s">
        <v>95</v>
      </c>
      <c r="J230">
        <v>378.99</v>
      </c>
      <c r="K230">
        <v>68.34</v>
      </c>
      <c r="L230">
        <v>310.64999999999998</v>
      </c>
      <c r="M230">
        <f>G230-H230</f>
        <v>-23</v>
      </c>
      <c r="N230" s="2">
        <f>L230*M230</f>
        <v>-7144.95</v>
      </c>
    </row>
    <row r="231" spans="1:14" x14ac:dyDescent="0.25">
      <c r="A231" t="s">
        <v>169</v>
      </c>
      <c r="B231">
        <v>1537</v>
      </c>
      <c r="C231" s="1">
        <v>43370</v>
      </c>
      <c r="D231" t="s">
        <v>170</v>
      </c>
      <c r="E231" s="1">
        <v>43312</v>
      </c>
      <c r="F231">
        <v>0</v>
      </c>
      <c r="G231" s="1">
        <v>43370</v>
      </c>
      <c r="H231" s="1">
        <v>43400</v>
      </c>
      <c r="I231" t="s">
        <v>16</v>
      </c>
      <c r="J231">
        <v>105</v>
      </c>
      <c r="K231">
        <v>0</v>
      </c>
      <c r="L231">
        <v>105</v>
      </c>
      <c r="M231">
        <f>G231-H231</f>
        <v>-30</v>
      </c>
      <c r="N231" s="2">
        <f>L231*M231</f>
        <v>-3150</v>
      </c>
    </row>
    <row r="232" spans="1:14" x14ac:dyDescent="0.25">
      <c r="A232" t="s">
        <v>120</v>
      </c>
      <c r="B232">
        <v>1538</v>
      </c>
      <c r="C232" s="1">
        <v>43370</v>
      </c>
      <c r="D232" t="s">
        <v>156</v>
      </c>
      <c r="E232" s="1">
        <v>43343</v>
      </c>
      <c r="F232">
        <v>0</v>
      </c>
      <c r="G232" s="1">
        <v>43370</v>
      </c>
      <c r="H232" s="1">
        <v>43393</v>
      </c>
      <c r="I232" t="s">
        <v>95</v>
      </c>
      <c r="J232">
        <v>122</v>
      </c>
      <c r="K232">
        <v>22</v>
      </c>
      <c r="L232">
        <v>100</v>
      </c>
      <c r="M232">
        <f>G232-H232</f>
        <v>-23</v>
      </c>
      <c r="N232" s="2">
        <f>L232*M232</f>
        <v>-2300</v>
      </c>
    </row>
    <row r="233" spans="1:14" x14ac:dyDescent="0.25">
      <c r="A233" t="s">
        <v>149</v>
      </c>
      <c r="B233">
        <v>1539</v>
      </c>
      <c r="C233" s="1">
        <v>43370</v>
      </c>
      <c r="D233" t="s">
        <v>152</v>
      </c>
      <c r="E233" s="1">
        <v>43362</v>
      </c>
      <c r="F233">
        <v>0</v>
      </c>
      <c r="G233" s="1">
        <v>43370</v>
      </c>
      <c r="H233" s="1">
        <v>43393</v>
      </c>
      <c r="I233" t="s">
        <v>95</v>
      </c>
      <c r="J233">
        <v>528.5</v>
      </c>
      <c r="K233">
        <v>95.3</v>
      </c>
      <c r="L233">
        <v>433.2</v>
      </c>
      <c r="M233">
        <f>G233-H233</f>
        <v>-23</v>
      </c>
      <c r="N233" s="2">
        <f>L233*M233</f>
        <v>-9963.6</v>
      </c>
    </row>
    <row r="234" spans="1:14" x14ac:dyDescent="0.25">
      <c r="A234" t="s">
        <v>149</v>
      </c>
      <c r="B234">
        <v>1540</v>
      </c>
      <c r="C234" s="1">
        <v>43370</v>
      </c>
      <c r="D234" t="s">
        <v>150</v>
      </c>
      <c r="E234" s="1">
        <v>43362</v>
      </c>
      <c r="F234">
        <v>0</v>
      </c>
      <c r="G234" s="1">
        <v>43370</v>
      </c>
      <c r="H234" s="1">
        <v>43393</v>
      </c>
      <c r="I234" t="s">
        <v>16</v>
      </c>
      <c r="J234">
        <v>141.52000000000001</v>
      </c>
      <c r="K234">
        <v>25.52</v>
      </c>
      <c r="L234">
        <v>116</v>
      </c>
      <c r="M234">
        <f>G234-H234</f>
        <v>-23</v>
      </c>
      <c r="N234" s="2">
        <f>L234*M234</f>
        <v>-2668</v>
      </c>
    </row>
    <row r="235" spans="1:14" x14ac:dyDescent="0.25">
      <c r="A235" t="s">
        <v>169</v>
      </c>
      <c r="B235">
        <v>1541</v>
      </c>
      <c r="C235" s="1">
        <v>43370</v>
      </c>
      <c r="D235" t="s">
        <v>170</v>
      </c>
      <c r="E235" s="1">
        <v>43312</v>
      </c>
      <c r="F235">
        <v>0</v>
      </c>
      <c r="G235" s="1">
        <v>43370</v>
      </c>
      <c r="H235" s="1">
        <v>43400</v>
      </c>
      <c r="I235" t="s">
        <v>16</v>
      </c>
      <c r="J235">
        <v>105</v>
      </c>
      <c r="K235">
        <v>0</v>
      </c>
      <c r="L235">
        <v>105</v>
      </c>
      <c r="M235">
        <f>G235-H235</f>
        <v>-30</v>
      </c>
      <c r="N235" s="2">
        <f>L235*M235</f>
        <v>-3150</v>
      </c>
    </row>
    <row r="236" spans="1:14" x14ac:dyDescent="0.25">
      <c r="A236" t="s">
        <v>149</v>
      </c>
      <c r="B236">
        <v>1542</v>
      </c>
      <c r="C236" s="1">
        <v>43370</v>
      </c>
      <c r="D236" t="s">
        <v>152</v>
      </c>
      <c r="E236" s="1">
        <v>43362</v>
      </c>
      <c r="F236">
        <v>0</v>
      </c>
      <c r="G236" s="1">
        <v>43370</v>
      </c>
      <c r="H236" s="1">
        <v>43393</v>
      </c>
      <c r="I236" t="s">
        <v>95</v>
      </c>
      <c r="J236">
        <v>629.01</v>
      </c>
      <c r="K236">
        <v>113.43</v>
      </c>
      <c r="L236">
        <v>515.58000000000004</v>
      </c>
      <c r="M236">
        <f>G236-H236</f>
        <v>-23</v>
      </c>
      <c r="N236" s="2">
        <f>L236*M236</f>
        <v>-11858.34</v>
      </c>
    </row>
    <row r="237" spans="1:14" x14ac:dyDescent="0.25">
      <c r="A237" t="s">
        <v>149</v>
      </c>
      <c r="B237">
        <v>1543</v>
      </c>
      <c r="C237" s="1">
        <v>43370</v>
      </c>
      <c r="D237" t="s">
        <v>150</v>
      </c>
      <c r="E237" s="1">
        <v>43362</v>
      </c>
      <c r="F237">
        <v>0</v>
      </c>
      <c r="G237" s="1">
        <v>43370</v>
      </c>
      <c r="H237" s="1">
        <v>43393</v>
      </c>
      <c r="I237" t="s">
        <v>16</v>
      </c>
      <c r="J237">
        <v>141.52000000000001</v>
      </c>
      <c r="K237">
        <v>25.52</v>
      </c>
      <c r="L237">
        <v>116</v>
      </c>
      <c r="M237">
        <f>G237-H237</f>
        <v>-23</v>
      </c>
      <c r="N237" s="2">
        <f>L237*M237</f>
        <v>-2668</v>
      </c>
    </row>
    <row r="238" spans="1:14" x14ac:dyDescent="0.25">
      <c r="A238" t="s">
        <v>149</v>
      </c>
      <c r="B238">
        <v>1544</v>
      </c>
      <c r="C238" s="1">
        <v>43370</v>
      </c>
      <c r="D238" t="s">
        <v>154</v>
      </c>
      <c r="E238" s="1">
        <v>43362</v>
      </c>
      <c r="F238">
        <v>0</v>
      </c>
      <c r="G238" s="1">
        <v>43370</v>
      </c>
      <c r="H238" s="1">
        <v>43393</v>
      </c>
      <c r="I238" t="s">
        <v>16</v>
      </c>
      <c r="J238">
        <v>634.4</v>
      </c>
      <c r="K238">
        <v>114.4</v>
      </c>
      <c r="L238">
        <v>520</v>
      </c>
      <c r="M238">
        <f>G238-H238</f>
        <v>-23</v>
      </c>
      <c r="N238" s="2">
        <f>L238*M238</f>
        <v>-11960</v>
      </c>
    </row>
    <row r="239" spans="1:14" x14ac:dyDescent="0.25">
      <c r="A239" t="s">
        <v>149</v>
      </c>
      <c r="B239">
        <v>1545</v>
      </c>
      <c r="C239" s="1">
        <v>43370</v>
      </c>
      <c r="D239" t="s">
        <v>153</v>
      </c>
      <c r="E239" s="1">
        <v>43362</v>
      </c>
      <c r="F239">
        <v>0</v>
      </c>
      <c r="G239" s="1">
        <v>43370</v>
      </c>
      <c r="H239" s="1">
        <v>43393</v>
      </c>
      <c r="I239" t="s">
        <v>95</v>
      </c>
      <c r="J239">
        <v>331.72</v>
      </c>
      <c r="K239">
        <v>59.82</v>
      </c>
      <c r="L239">
        <v>271.89999999999998</v>
      </c>
      <c r="M239">
        <f>G239-H239</f>
        <v>-23</v>
      </c>
      <c r="N239" s="2">
        <f>L239*M239</f>
        <v>-6253.7</v>
      </c>
    </row>
    <row r="240" spans="1:14" x14ac:dyDescent="0.25">
      <c r="A240" t="s">
        <v>124</v>
      </c>
      <c r="B240">
        <v>1546</v>
      </c>
      <c r="C240" s="1">
        <v>43370</v>
      </c>
      <c r="D240" t="str">
        <f>"55"</f>
        <v>55</v>
      </c>
      <c r="E240" s="1">
        <v>43343</v>
      </c>
      <c r="F240">
        <v>0</v>
      </c>
      <c r="G240" s="1">
        <v>43370</v>
      </c>
      <c r="H240" s="1">
        <v>43388</v>
      </c>
      <c r="I240" t="s">
        <v>16</v>
      </c>
      <c r="J240" s="2">
        <v>11186.75</v>
      </c>
      <c r="K240" s="2">
        <v>1016.98</v>
      </c>
      <c r="L240" s="2">
        <v>10169.77</v>
      </c>
      <c r="M240">
        <f>G240-H240</f>
        <v>-18</v>
      </c>
      <c r="N240" s="2">
        <f>L240*M240</f>
        <v>-183055.86000000002</v>
      </c>
    </row>
    <row r="241" spans="1:14" x14ac:dyDescent="0.25">
      <c r="A241" t="s">
        <v>149</v>
      </c>
      <c r="B241">
        <v>1547</v>
      </c>
      <c r="C241" s="1">
        <v>43370</v>
      </c>
      <c r="D241" t="s">
        <v>152</v>
      </c>
      <c r="E241" s="1">
        <v>43362</v>
      </c>
      <c r="F241">
        <v>0</v>
      </c>
      <c r="G241" s="1">
        <v>43370</v>
      </c>
      <c r="H241" s="1">
        <v>43393</v>
      </c>
      <c r="I241" t="s">
        <v>95</v>
      </c>
      <c r="J241">
        <v>629.01</v>
      </c>
      <c r="K241">
        <v>113.43</v>
      </c>
      <c r="L241">
        <v>515.58000000000004</v>
      </c>
      <c r="M241">
        <f>G241-H241</f>
        <v>-23</v>
      </c>
      <c r="N241" s="2">
        <f>L241*M241</f>
        <v>-11858.34</v>
      </c>
    </row>
    <row r="242" spans="1:14" x14ac:dyDescent="0.25">
      <c r="A242" t="s">
        <v>149</v>
      </c>
      <c r="B242">
        <v>1548</v>
      </c>
      <c r="C242" s="1">
        <v>43370</v>
      </c>
      <c r="D242" t="s">
        <v>151</v>
      </c>
      <c r="E242" s="1">
        <v>43362</v>
      </c>
      <c r="F242">
        <v>0</v>
      </c>
      <c r="G242" s="1">
        <v>43370</v>
      </c>
      <c r="H242" s="1">
        <v>43393</v>
      </c>
      <c r="I242" t="s">
        <v>95</v>
      </c>
      <c r="J242">
        <v>136.63999999999999</v>
      </c>
      <c r="K242">
        <v>24.64</v>
      </c>
      <c r="L242">
        <v>112</v>
      </c>
      <c r="M242">
        <f>G242-H242</f>
        <v>-23</v>
      </c>
      <c r="N242" s="2">
        <f>L242*M242</f>
        <v>-2576</v>
      </c>
    </row>
    <row r="243" spans="1:14" x14ac:dyDescent="0.25">
      <c r="A243" t="s">
        <v>149</v>
      </c>
      <c r="B243">
        <v>1549</v>
      </c>
      <c r="C243" s="1">
        <v>43370</v>
      </c>
      <c r="D243" t="s">
        <v>150</v>
      </c>
      <c r="E243" s="1">
        <v>43362</v>
      </c>
      <c r="F243">
        <v>0</v>
      </c>
      <c r="G243" s="1">
        <v>43370</v>
      </c>
      <c r="H243" s="1">
        <v>43393</v>
      </c>
      <c r="I243" t="s">
        <v>16</v>
      </c>
      <c r="J243">
        <v>141.52000000000001</v>
      </c>
      <c r="K243">
        <v>25.52</v>
      </c>
      <c r="L243">
        <v>116</v>
      </c>
      <c r="M243">
        <f>G243-H243</f>
        <v>-23</v>
      </c>
      <c r="N243" s="2">
        <f>L243*M243</f>
        <v>-2668</v>
      </c>
    </row>
    <row r="244" spans="1:14" x14ac:dyDescent="0.25">
      <c r="A244" t="s">
        <v>120</v>
      </c>
      <c r="B244">
        <v>1550</v>
      </c>
      <c r="C244" s="1">
        <v>43370</v>
      </c>
      <c r="D244" t="s">
        <v>156</v>
      </c>
      <c r="E244" s="1">
        <v>43343</v>
      </c>
      <c r="F244">
        <v>0</v>
      </c>
      <c r="G244" s="1">
        <v>43370</v>
      </c>
      <c r="H244" s="1">
        <v>43393</v>
      </c>
      <c r="I244" t="s">
        <v>95</v>
      </c>
      <c r="J244">
        <v>545.9</v>
      </c>
      <c r="K244">
        <v>98.44</v>
      </c>
      <c r="L244">
        <v>447.46</v>
      </c>
      <c r="M244">
        <f>G244-H244</f>
        <v>-23</v>
      </c>
      <c r="N244" s="2">
        <f>L244*M244</f>
        <v>-10291.58</v>
      </c>
    </row>
    <row r="245" spans="1:14" x14ac:dyDescent="0.25">
      <c r="A245" t="s">
        <v>101</v>
      </c>
      <c r="B245">
        <v>1551</v>
      </c>
      <c r="C245" s="1">
        <v>43370</v>
      </c>
      <c r="D245" t="s">
        <v>175</v>
      </c>
      <c r="E245" s="1">
        <v>43343</v>
      </c>
      <c r="F245">
        <v>0</v>
      </c>
      <c r="G245" s="1">
        <v>43370</v>
      </c>
      <c r="H245" s="1">
        <v>43404</v>
      </c>
      <c r="I245" t="s">
        <v>16</v>
      </c>
      <c r="J245" s="2">
        <v>14999.47</v>
      </c>
      <c r="K245" s="2">
        <v>1363.59</v>
      </c>
      <c r="L245" s="2">
        <v>13635.88</v>
      </c>
      <c r="M245">
        <f>G245-H245</f>
        <v>-34</v>
      </c>
      <c r="N245" s="2">
        <f>L245*M245</f>
        <v>-463619.92</v>
      </c>
    </row>
    <row r="246" spans="1:14" x14ac:dyDescent="0.25">
      <c r="A246" t="s">
        <v>101</v>
      </c>
      <c r="B246">
        <v>1552</v>
      </c>
      <c r="C246" s="1">
        <v>43370</v>
      </c>
      <c r="D246" t="s">
        <v>174</v>
      </c>
      <c r="E246" s="1">
        <v>43343</v>
      </c>
      <c r="F246">
        <v>0</v>
      </c>
      <c r="G246" s="1">
        <v>43370</v>
      </c>
      <c r="H246" s="1">
        <v>43404</v>
      </c>
      <c r="I246" t="s">
        <v>16</v>
      </c>
      <c r="J246" s="2">
        <v>38863.85</v>
      </c>
      <c r="K246" s="2">
        <v>3533.08</v>
      </c>
      <c r="L246" s="2">
        <v>35330.769999999997</v>
      </c>
      <c r="M246">
        <f>G246-H246</f>
        <v>-34</v>
      </c>
      <c r="N246" s="2">
        <f>L246*M246</f>
        <v>-1201246.18</v>
      </c>
    </row>
    <row r="247" spans="1:14" x14ac:dyDescent="0.25">
      <c r="C247" s="1"/>
      <c r="E247" s="1"/>
      <c r="G247" s="1"/>
      <c r="H247" s="1"/>
      <c r="J247" s="2">
        <f>SUM(J2:J246)</f>
        <v>353790.30000000016</v>
      </c>
      <c r="K247" s="2">
        <f t="shared" ref="K247:N247" si="0">SUM(K2:K246)</f>
        <v>25154.43</v>
      </c>
      <c r="L247" s="2">
        <f t="shared" si="0"/>
        <v>328635.87000000011</v>
      </c>
      <c r="M247" s="2">
        <f>N247/L247</f>
        <v>-19.177136506736154</v>
      </c>
      <c r="N247" s="2">
        <f t="shared" si="0"/>
        <v>-6302294.9399999985</v>
      </c>
    </row>
    <row r="248" spans="1:14" x14ac:dyDescent="0.25">
      <c r="C248" s="1"/>
      <c r="E248" s="1"/>
      <c r="G248" s="1"/>
      <c r="H248" s="1"/>
      <c r="J248" s="2"/>
      <c r="L248" s="2"/>
      <c r="N248" s="2"/>
    </row>
    <row r="249" spans="1:14" x14ac:dyDescent="0.25">
      <c r="A249" s="6" t="s">
        <v>179</v>
      </c>
      <c r="B249" s="4"/>
      <c r="C249" s="4"/>
      <c r="D249" s="4"/>
      <c r="E249" s="4"/>
      <c r="F249" s="4"/>
      <c r="G249" s="4"/>
      <c r="H249" s="4"/>
      <c r="I249" s="4"/>
      <c r="J249" s="5"/>
      <c r="K249" s="5"/>
      <c r="L249" s="8" t="s">
        <v>180</v>
      </c>
      <c r="M249" s="7">
        <f>M247*-1</f>
        <v>19.177136506736154</v>
      </c>
      <c r="N249" s="5"/>
    </row>
  </sheetData>
  <autoFilter ref="A1:N246">
    <sortState ref="A2:N246">
      <sortCondition ref="B2:B246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L_RIT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Fabris</dc:creator>
  <cp:lastModifiedBy>Silvia Fabris</cp:lastModifiedBy>
  <dcterms:created xsi:type="dcterms:W3CDTF">2018-10-01T10:46:37Z</dcterms:created>
  <dcterms:modified xsi:type="dcterms:W3CDTF">2018-10-01T10:47:56Z</dcterms:modified>
</cp:coreProperties>
</file>